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worksheets/sheet106.xml" ContentType="application/vnd.openxmlformats-officedocument.spreadsheetml.worksheet+xml"/>
  <Override PartName="/xl/worksheets/sheet107.xml" ContentType="application/vnd.openxmlformats-officedocument.spreadsheetml.worksheet+xml"/>
  <Override PartName="/xl/worksheets/sheet108.xml" ContentType="application/vnd.openxmlformats-officedocument.spreadsheetml.worksheet+xml"/>
  <Override PartName="/xl/worksheets/sheet109.xml" ContentType="application/vnd.openxmlformats-officedocument.spreadsheetml.worksheet+xml"/>
  <Override PartName="/xl/worksheets/sheet110.xml" ContentType="application/vnd.openxmlformats-officedocument.spreadsheetml.worksheet+xml"/>
  <Override PartName="/xl/worksheets/sheet111.xml" ContentType="application/vnd.openxmlformats-officedocument.spreadsheetml.worksheet+xml"/>
  <Override PartName="/xl/worksheets/sheet112.xml" ContentType="application/vnd.openxmlformats-officedocument.spreadsheetml.worksheet+xml"/>
  <Override PartName="/xl/worksheets/sheet113.xml" ContentType="application/vnd.openxmlformats-officedocument.spreadsheetml.worksheet+xml"/>
  <Override PartName="/xl/worksheets/sheet114.xml" ContentType="application/vnd.openxmlformats-officedocument.spreadsheetml.worksheet+xml"/>
  <Override PartName="/xl/worksheets/sheet115.xml" ContentType="application/vnd.openxmlformats-officedocument.spreadsheetml.worksheet+xml"/>
  <Override PartName="/xl/worksheets/sheet116.xml" ContentType="application/vnd.openxmlformats-officedocument.spreadsheetml.worksheet+xml"/>
  <Override PartName="/xl/worksheets/sheet117.xml" ContentType="application/vnd.openxmlformats-officedocument.spreadsheetml.worksheet+xml"/>
  <Override PartName="/xl/worksheets/sheet118.xml" ContentType="application/vnd.openxmlformats-officedocument.spreadsheetml.worksheet+xml"/>
  <Override PartName="/xl/worksheets/sheet119.xml" ContentType="application/vnd.openxmlformats-officedocument.spreadsheetml.worksheet+xml"/>
  <Override PartName="/xl/worksheets/sheet120.xml" ContentType="application/vnd.openxmlformats-officedocument.spreadsheetml.worksheet+xml"/>
  <Override PartName="/xl/worksheets/sheet121.xml" ContentType="application/vnd.openxmlformats-officedocument.spreadsheetml.worksheet+xml"/>
  <Override PartName="/xl/worksheets/sheet122.xml" ContentType="application/vnd.openxmlformats-officedocument.spreadsheetml.worksheet+xml"/>
  <Override PartName="/xl/worksheets/sheet123.xml" ContentType="application/vnd.openxmlformats-officedocument.spreadsheetml.worksheet+xml"/>
  <Override PartName="/xl/worksheets/sheet124.xml" ContentType="application/vnd.openxmlformats-officedocument.spreadsheetml.worksheet+xml"/>
  <Override PartName="/xl/worksheets/sheet125.xml" ContentType="application/vnd.openxmlformats-officedocument.spreadsheetml.worksheet+xml"/>
  <Override PartName="/xl/worksheets/sheet126.xml" ContentType="application/vnd.openxmlformats-officedocument.spreadsheetml.worksheet+xml"/>
  <Override PartName="/xl/worksheets/sheet127.xml" ContentType="application/vnd.openxmlformats-officedocument.spreadsheetml.worksheet+xml"/>
  <Override PartName="/xl/worksheets/sheet128.xml" ContentType="application/vnd.openxmlformats-officedocument.spreadsheetml.worksheet+xml"/>
  <Override PartName="/xl/worksheets/sheet129.xml" ContentType="application/vnd.openxmlformats-officedocument.spreadsheetml.worksheet+xml"/>
  <Override PartName="/xl/worksheets/sheet130.xml" ContentType="application/vnd.openxmlformats-officedocument.spreadsheetml.worksheet+xml"/>
  <Override PartName="/xl/worksheets/sheet131.xml" ContentType="application/vnd.openxmlformats-officedocument.spreadsheetml.worksheet+xml"/>
  <Override PartName="/xl/worksheets/sheet132.xml" ContentType="application/vnd.openxmlformats-officedocument.spreadsheetml.worksheet+xml"/>
  <Override PartName="/xl/worksheets/sheet133.xml" ContentType="application/vnd.openxmlformats-officedocument.spreadsheetml.worksheet+xml"/>
  <Override PartName="/xl/worksheets/sheet134.xml" ContentType="application/vnd.openxmlformats-officedocument.spreadsheetml.worksheet+xml"/>
  <Override PartName="/xl/worksheets/sheet135.xml" ContentType="application/vnd.openxmlformats-officedocument.spreadsheetml.worksheet+xml"/>
  <Override PartName="/xl/worksheets/sheet136.xml" ContentType="application/vnd.openxmlformats-officedocument.spreadsheetml.worksheet+xml"/>
  <Override PartName="/xl/worksheets/sheet137.xml" ContentType="application/vnd.openxmlformats-officedocument.spreadsheetml.worksheet+xml"/>
  <Override PartName="/xl/worksheets/sheet138.xml" ContentType="application/vnd.openxmlformats-officedocument.spreadsheetml.worksheet+xml"/>
  <Override PartName="/xl/worksheets/sheet139.xml" ContentType="application/vnd.openxmlformats-officedocument.spreadsheetml.worksheet+xml"/>
  <Override PartName="/xl/worksheets/sheet140.xml" ContentType="application/vnd.openxmlformats-officedocument.spreadsheetml.worksheet+xml"/>
  <Override PartName="/xl/worksheets/sheet141.xml" ContentType="application/vnd.openxmlformats-officedocument.spreadsheetml.worksheet+xml"/>
  <Override PartName="/xl/worksheets/sheet142.xml" ContentType="application/vnd.openxmlformats-officedocument.spreadsheetml.worksheet+xml"/>
  <Override PartName="/xl/worksheets/sheet143.xml" ContentType="application/vnd.openxmlformats-officedocument.spreadsheetml.worksheet+xml"/>
  <Override PartName="/xl/worksheets/sheet144.xml" ContentType="application/vnd.openxmlformats-officedocument.spreadsheetml.worksheet+xml"/>
  <Override PartName="/xl/worksheets/sheet145.xml" ContentType="application/vnd.openxmlformats-officedocument.spreadsheetml.worksheet+xml"/>
  <Override PartName="/xl/worksheets/sheet146.xml" ContentType="application/vnd.openxmlformats-officedocument.spreadsheetml.worksheet+xml"/>
  <Override PartName="/xl/worksheets/sheet147.xml" ContentType="application/vnd.openxmlformats-officedocument.spreadsheetml.worksheet+xml"/>
  <Override PartName="/xl/worksheets/sheet148.xml" ContentType="application/vnd.openxmlformats-officedocument.spreadsheetml.worksheet+xml"/>
  <Override PartName="/xl/worksheets/sheet149.xml" ContentType="application/vnd.openxmlformats-officedocument.spreadsheetml.worksheet+xml"/>
  <Override PartName="/xl/worksheets/sheet150.xml" ContentType="application/vnd.openxmlformats-officedocument.spreadsheetml.worksheet+xml"/>
  <Override PartName="/xl/worksheets/sheet151.xml" ContentType="application/vnd.openxmlformats-officedocument.spreadsheetml.worksheet+xml"/>
  <Override PartName="/xl/worksheets/sheet152.xml" ContentType="application/vnd.openxmlformats-officedocument.spreadsheetml.worksheet+xml"/>
  <Override PartName="/xl/worksheets/sheet153.xml" ContentType="application/vnd.openxmlformats-officedocument.spreadsheetml.worksheet+xml"/>
  <Override PartName="/xl/worksheets/sheet154.xml" ContentType="application/vnd.openxmlformats-officedocument.spreadsheetml.worksheet+xml"/>
  <Override PartName="/xl/worksheets/sheet155.xml" ContentType="application/vnd.openxmlformats-officedocument.spreadsheetml.worksheet+xml"/>
  <Override PartName="/xl/worksheets/sheet156.xml" ContentType="application/vnd.openxmlformats-officedocument.spreadsheetml.worksheet+xml"/>
  <Override PartName="/xl/worksheets/sheet157.xml" ContentType="application/vnd.openxmlformats-officedocument.spreadsheetml.worksheet+xml"/>
  <Override PartName="/xl/worksheets/sheet158.xml" ContentType="application/vnd.openxmlformats-officedocument.spreadsheetml.worksheet+xml"/>
  <Override PartName="/xl/worksheets/sheet159.xml" ContentType="application/vnd.openxmlformats-officedocument.spreadsheetml.worksheet+xml"/>
  <Override PartName="/xl/worksheets/sheet160.xml" ContentType="application/vnd.openxmlformats-officedocument.spreadsheetml.worksheet+xml"/>
  <Override PartName="/xl/worksheets/sheet161.xml" ContentType="application/vnd.openxmlformats-officedocument.spreadsheetml.worksheet+xml"/>
  <Override PartName="/xl/worksheets/sheet162.xml" ContentType="application/vnd.openxmlformats-officedocument.spreadsheetml.worksheet+xml"/>
  <Override PartName="/xl/worksheets/sheet163.xml" ContentType="application/vnd.openxmlformats-officedocument.spreadsheetml.worksheet+xml"/>
  <Override PartName="/xl/worksheets/sheet164.xml" ContentType="application/vnd.openxmlformats-officedocument.spreadsheetml.worksheet+xml"/>
  <Override PartName="/xl/worksheets/sheet165.xml" ContentType="application/vnd.openxmlformats-officedocument.spreadsheetml.worksheet+xml"/>
  <Override PartName="/xl/worksheets/sheet166.xml" ContentType="application/vnd.openxmlformats-officedocument.spreadsheetml.worksheet+xml"/>
  <Override PartName="/xl/worksheets/sheet167.xml" ContentType="application/vnd.openxmlformats-officedocument.spreadsheetml.worksheet+xml"/>
  <Override PartName="/xl/worksheets/sheet168.xml" ContentType="application/vnd.openxmlformats-officedocument.spreadsheetml.worksheet+xml"/>
  <Override PartName="/xl/worksheets/sheet169.xml" ContentType="application/vnd.openxmlformats-officedocument.spreadsheetml.worksheet+xml"/>
  <Override PartName="/xl/worksheets/sheet170.xml" ContentType="application/vnd.openxmlformats-officedocument.spreadsheetml.worksheet+xml"/>
  <Override PartName="/xl/worksheets/sheet17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sia\Desktop\"/>
    </mc:Choice>
  </mc:AlternateContent>
  <xr:revisionPtr revIDLastSave="0" documentId="13_ncr:1_{57790355-DF04-49F8-85FE-5D4D7EFC0492}" xr6:coauthVersionLast="47" xr6:coauthVersionMax="47" xr10:uidLastSave="{00000000-0000-0000-0000-000000000000}"/>
  <bookViews>
    <workbookView xWindow="-120" yWindow="-120" windowWidth="29040" windowHeight="15840" activeTab="7" xr2:uid="{00000000-000D-0000-FFFF-FFFF00000000}"/>
  </bookViews>
  <sheets>
    <sheet name="Aktywa" sheetId="172" r:id="rId1"/>
    <sheet name="Pasywa" sheetId="171" r:id="rId2"/>
    <sheet name="RZiS_p" sheetId="170" state="hidden" r:id="rId3"/>
    <sheet name="RZIS do premii" sheetId="173" state="hidden" r:id="rId4"/>
    <sheet name="RZiS_k" sheetId="169" r:id="rId5"/>
    <sheet name="Zestawienie_zm" sheetId="168" r:id="rId6"/>
    <sheet name="Przeplywy_mb" sheetId="167" state="hidden" r:id="rId7"/>
    <sheet name="Przeplywy_mp" sheetId="166" r:id="rId8"/>
    <sheet name="Wykaz_not" sheetId="165" state="hidden" r:id="rId9"/>
    <sheet name="nota_001" sheetId="164" state="hidden" r:id="rId10"/>
    <sheet name="nota_002" sheetId="163" state="hidden" r:id="rId11"/>
    <sheet name="nota_003" sheetId="162" state="hidden" r:id="rId12"/>
    <sheet name="nota_004" sheetId="161" state="hidden" r:id="rId13"/>
    <sheet name="nota_005" sheetId="160" state="hidden" r:id="rId14"/>
    <sheet name="nota_006" sheetId="159" state="hidden" r:id="rId15"/>
    <sheet name="nota_007" sheetId="158" state="hidden" r:id="rId16"/>
    <sheet name="nota_008" sheetId="157" state="hidden" r:id="rId17"/>
    <sheet name="nota_009" sheetId="156" state="hidden" r:id="rId18"/>
    <sheet name="nota_010" sheetId="155" state="hidden" r:id="rId19"/>
    <sheet name="nota_011" sheetId="154" state="hidden" r:id="rId20"/>
    <sheet name="nota_013" sheetId="153" state="hidden" r:id="rId21"/>
    <sheet name="nota_014" sheetId="152" state="hidden" r:id="rId22"/>
    <sheet name="nota_015" sheetId="151" state="hidden" r:id="rId23"/>
    <sheet name="nota_016" sheetId="150" state="hidden" r:id="rId24"/>
    <sheet name="nota_017" sheetId="149" state="hidden" r:id="rId25"/>
    <sheet name="nota_018" sheetId="148" state="hidden" r:id="rId26"/>
    <sheet name="nota_019" sheetId="147" state="hidden" r:id="rId27"/>
    <sheet name="nota_020" sheetId="146" state="hidden" r:id="rId28"/>
    <sheet name="nota_021" sheetId="145" state="hidden" r:id="rId29"/>
    <sheet name="nota_022" sheetId="144" state="hidden" r:id="rId30"/>
    <sheet name="nota_023" sheetId="143" state="hidden" r:id="rId31"/>
    <sheet name="nota_024" sheetId="142" state="hidden" r:id="rId32"/>
    <sheet name="nota_025" sheetId="141" state="hidden" r:id="rId33"/>
    <sheet name="nota_026" sheetId="140" state="hidden" r:id="rId34"/>
    <sheet name="nota_027" sheetId="139" state="hidden" r:id="rId35"/>
    <sheet name="nota_028" sheetId="138" state="hidden" r:id="rId36"/>
    <sheet name="nota_029" sheetId="137" state="hidden" r:id="rId37"/>
    <sheet name="nota_030" sheetId="136" state="hidden" r:id="rId38"/>
    <sheet name="nota_031" sheetId="135" state="hidden" r:id="rId39"/>
    <sheet name="nota_032" sheetId="134" state="hidden" r:id="rId40"/>
    <sheet name="nota_033" sheetId="133" state="hidden" r:id="rId41"/>
    <sheet name="nota_034" sheetId="132" state="hidden" r:id="rId42"/>
    <sheet name="nota_035" sheetId="131" state="hidden" r:id="rId43"/>
    <sheet name="nota_036" sheetId="130" state="hidden" r:id="rId44"/>
    <sheet name="nota_037" sheetId="129" state="hidden" r:id="rId45"/>
    <sheet name="nota_038" sheetId="128" state="hidden" r:id="rId46"/>
    <sheet name="nota_039" sheetId="127" state="hidden" r:id="rId47"/>
    <sheet name="nota_040" sheetId="126" state="hidden" r:id="rId48"/>
    <sheet name="nota_041" sheetId="125" state="hidden" r:id="rId49"/>
    <sheet name="nota_042" sheetId="124" state="hidden" r:id="rId50"/>
    <sheet name="nota_043" sheetId="123" state="hidden" r:id="rId51"/>
    <sheet name="nota_044" sheetId="122" state="hidden" r:id="rId52"/>
    <sheet name="nota_045" sheetId="121" state="hidden" r:id="rId53"/>
    <sheet name="nota_046" sheetId="120" state="hidden" r:id="rId54"/>
    <sheet name="nota_047" sheetId="119" state="hidden" r:id="rId55"/>
    <sheet name="nota_048" sheetId="118" state="hidden" r:id="rId56"/>
    <sheet name="nota_049" sheetId="117" state="hidden" r:id="rId57"/>
    <sheet name="nota_050" sheetId="116" state="hidden" r:id="rId58"/>
    <sheet name="nota_051" sheetId="115" state="hidden" r:id="rId59"/>
    <sheet name="nota_052" sheetId="114" state="hidden" r:id="rId60"/>
    <sheet name="nota_053" sheetId="113" state="hidden" r:id="rId61"/>
    <sheet name="nota_054" sheetId="112" state="hidden" r:id="rId62"/>
    <sheet name="nota_055" sheetId="111" state="hidden" r:id="rId63"/>
    <sheet name="nota_056" sheetId="110" state="hidden" r:id="rId64"/>
    <sheet name="nota_057" sheetId="109" state="hidden" r:id="rId65"/>
    <sheet name="nota_058" sheetId="108" state="hidden" r:id="rId66"/>
    <sheet name="nota_059" sheetId="107" state="hidden" r:id="rId67"/>
    <sheet name="nota_060" sheetId="106" state="hidden" r:id="rId68"/>
    <sheet name="nota_061" sheetId="105" state="hidden" r:id="rId69"/>
    <sheet name="nota_062" sheetId="104" state="hidden" r:id="rId70"/>
    <sheet name="nota_063" sheetId="103" state="hidden" r:id="rId71"/>
    <sheet name="nota_064" sheetId="102" state="hidden" r:id="rId72"/>
    <sheet name="nota_065" sheetId="101" state="hidden" r:id="rId73"/>
    <sheet name="nota_066" sheetId="100" state="hidden" r:id="rId74"/>
    <sheet name="nota_067" sheetId="99" state="hidden" r:id="rId75"/>
    <sheet name="nota_068" sheetId="98" state="hidden" r:id="rId76"/>
    <sheet name="nota_069" sheetId="97" state="hidden" r:id="rId77"/>
    <sheet name="nota_070" sheetId="96" state="hidden" r:id="rId78"/>
    <sheet name="nota_071" sheetId="95" state="hidden" r:id="rId79"/>
    <sheet name="nota_072" sheetId="94" state="hidden" r:id="rId80"/>
    <sheet name="nota_073" sheetId="93" state="hidden" r:id="rId81"/>
    <sheet name="nota_074" sheetId="92" state="hidden" r:id="rId82"/>
    <sheet name="nota_075" sheetId="91" state="hidden" r:id="rId83"/>
    <sheet name="nota_076" sheetId="90" state="hidden" r:id="rId84"/>
    <sheet name="nota_077" sheetId="89" state="hidden" r:id="rId85"/>
    <sheet name="nota_078" sheetId="88" state="hidden" r:id="rId86"/>
    <sheet name="nota_079" sheetId="87" state="hidden" r:id="rId87"/>
    <sheet name="nota_080" sheetId="86" state="hidden" r:id="rId88"/>
    <sheet name="nota_081" sheetId="85" state="hidden" r:id="rId89"/>
    <sheet name="nota_082" sheetId="84" state="hidden" r:id="rId90"/>
    <sheet name="nota_083" sheetId="83" state="hidden" r:id="rId91"/>
    <sheet name="nota_084" sheetId="82" state="hidden" r:id="rId92"/>
    <sheet name="nota_085" sheetId="81" state="hidden" r:id="rId93"/>
    <sheet name="nota_086" sheetId="80" state="hidden" r:id="rId94"/>
    <sheet name="nota_087" sheetId="79" state="hidden" r:id="rId95"/>
    <sheet name="nota_088" sheetId="78" state="hidden" r:id="rId96"/>
    <sheet name="nota_089" sheetId="77" state="hidden" r:id="rId97"/>
    <sheet name="nota_090" sheetId="76" state="hidden" r:id="rId98"/>
    <sheet name="nota_091" sheetId="75" state="hidden" r:id="rId99"/>
    <sheet name="nota_092" sheetId="74" state="hidden" r:id="rId100"/>
    <sheet name="nota_093" sheetId="73" state="hidden" r:id="rId101"/>
    <sheet name="nota_094" sheetId="72" state="hidden" r:id="rId102"/>
    <sheet name="nota_095" sheetId="71" state="hidden" r:id="rId103"/>
    <sheet name="nota_096" sheetId="70" state="hidden" r:id="rId104"/>
    <sheet name="nota_097" sheetId="69" state="hidden" r:id="rId105"/>
    <sheet name="nota_098" sheetId="68" state="hidden" r:id="rId106"/>
    <sheet name="nota_099" sheetId="67" state="hidden" r:id="rId107"/>
    <sheet name="nota_100" sheetId="66" state="hidden" r:id="rId108"/>
    <sheet name="nota_101" sheetId="65" state="hidden" r:id="rId109"/>
    <sheet name="nota_102" sheetId="64" state="hidden" r:id="rId110"/>
    <sheet name="nota_103" sheetId="63" state="hidden" r:id="rId111"/>
    <sheet name="nota_104" sheetId="62" state="hidden" r:id="rId112"/>
    <sheet name="nota_105" sheetId="61" state="hidden" r:id="rId113"/>
    <sheet name="nota_106" sheetId="60" state="hidden" r:id="rId114"/>
    <sheet name="nota_107" sheetId="59" state="hidden" r:id="rId115"/>
    <sheet name="nota_108" sheetId="58" state="hidden" r:id="rId116"/>
    <sheet name="nota_109" sheetId="57" state="hidden" r:id="rId117"/>
    <sheet name="nota_110" sheetId="56" state="hidden" r:id="rId118"/>
    <sheet name="nota_111" sheetId="55" state="hidden" r:id="rId119"/>
    <sheet name="nota_112" sheetId="54" state="hidden" r:id="rId120"/>
    <sheet name="nota_113" sheetId="53" state="hidden" r:id="rId121"/>
    <sheet name="nota_114" sheetId="52" state="hidden" r:id="rId122"/>
    <sheet name="nota_115" sheetId="51" state="hidden" r:id="rId123"/>
    <sheet name="nota_116" sheetId="50" state="hidden" r:id="rId124"/>
    <sheet name="nota_117" sheetId="49" state="hidden" r:id="rId125"/>
    <sheet name="nota_118" sheetId="48" state="hidden" r:id="rId126"/>
    <sheet name="nota_119" sheetId="47" state="hidden" r:id="rId127"/>
    <sheet name="nota_120" sheetId="46" state="hidden" r:id="rId128"/>
    <sheet name="nota_121" sheetId="45" state="hidden" r:id="rId129"/>
    <sheet name="nota_122" sheetId="44" state="hidden" r:id="rId130"/>
    <sheet name="nota_123" sheetId="43" state="hidden" r:id="rId131"/>
    <sheet name="nota_124" sheetId="42" state="hidden" r:id="rId132"/>
    <sheet name="nota_125" sheetId="41" state="hidden" r:id="rId133"/>
    <sheet name="nota_126" sheetId="40" state="hidden" r:id="rId134"/>
    <sheet name="nota_127" sheetId="39" state="hidden" r:id="rId135"/>
    <sheet name="nota_128" sheetId="38" state="hidden" r:id="rId136"/>
    <sheet name="nota_129" sheetId="37" state="hidden" r:id="rId137"/>
    <sheet name="nota_130" sheetId="36" state="hidden" r:id="rId138"/>
    <sheet name="nota_131" sheetId="35" state="hidden" r:id="rId139"/>
    <sheet name="nota_132" sheetId="34" state="hidden" r:id="rId140"/>
    <sheet name="nota_133" sheetId="33" state="hidden" r:id="rId141"/>
    <sheet name="nota_134" sheetId="32" state="hidden" r:id="rId142"/>
    <sheet name="nota_135" sheetId="31" state="hidden" r:id="rId143"/>
    <sheet name="nota_136" sheetId="30" state="hidden" r:id="rId144"/>
    <sheet name="nota_137" sheetId="29" state="hidden" r:id="rId145"/>
    <sheet name="nota_138" sheetId="28" state="hidden" r:id="rId146"/>
    <sheet name="nota_139" sheetId="27" state="hidden" r:id="rId147"/>
    <sheet name="nota_140" sheetId="26" state="hidden" r:id="rId148"/>
    <sheet name="nota_141" sheetId="25" state="hidden" r:id="rId149"/>
    <sheet name="nota_142" sheetId="24" state="hidden" r:id="rId150"/>
    <sheet name="nota_143" sheetId="23" state="hidden" r:id="rId151"/>
    <sheet name="nota_144" sheetId="22" state="hidden" r:id="rId152"/>
    <sheet name="nota_145" sheetId="21" state="hidden" r:id="rId153"/>
    <sheet name="nota_146" sheetId="20" state="hidden" r:id="rId154"/>
    <sheet name="nota_147" sheetId="19" state="hidden" r:id="rId155"/>
    <sheet name="nota_148" sheetId="18" state="hidden" r:id="rId156"/>
    <sheet name="nota_149" sheetId="17" state="hidden" r:id="rId157"/>
    <sheet name="nota_150" sheetId="16" state="hidden" r:id="rId158"/>
    <sheet name="nota_151" sheetId="15" state="hidden" r:id="rId159"/>
    <sheet name="nota_152" sheetId="14" state="hidden" r:id="rId160"/>
    <sheet name="nota_153" sheetId="13" state="hidden" r:id="rId161"/>
    <sheet name="nota_154" sheetId="12" state="hidden" r:id="rId162"/>
    <sheet name="nota_155" sheetId="11" state="hidden" r:id="rId163"/>
    <sheet name="nota_156" sheetId="10" state="hidden" r:id="rId164"/>
    <sheet name="AF_Bilans" sheetId="9" state="hidden" r:id="rId165"/>
    <sheet name="AF_RZiS_k" sheetId="8" state="hidden" r:id="rId166"/>
    <sheet name="AF_RZiS_p" sheetId="7" state="hidden" r:id="rId167"/>
    <sheet name="AF_Wskazniki_Bilans" sheetId="6" state="hidden" r:id="rId168"/>
    <sheet name="AF_Wskazniki_RZiS_k" sheetId="5" state="hidden" r:id="rId169"/>
    <sheet name="AF_Wskazniki_RZiS_p" sheetId="4" state="hidden" r:id="rId170"/>
    <sheet name="LEASINGI 3103" sheetId="1" state="hidden" r:id="rId171"/>
  </sheets>
  <externalReferences>
    <externalReference r:id="rId172"/>
  </externalReferences>
  <definedNames>
    <definedName name="_xlnm.Print_Area" localSheetId="0">Aktywa!$A$1:$E$45,Aktywa!$B$46:$E$96</definedName>
    <definedName name="_xlnm.Print_Area" localSheetId="7">Przeplywy_mp!$B$1:$E$79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70" i="166" l="1"/>
  <c r="E67" i="166"/>
  <c r="E66" i="166"/>
  <c r="E65" i="166"/>
  <c r="E48" i="166"/>
  <c r="E44" i="166"/>
  <c r="E41" i="166"/>
  <c r="E40" i="166"/>
  <c r="E23" i="166"/>
  <c r="E18" i="166"/>
  <c r="E6" i="166"/>
  <c r="D71" i="166"/>
  <c r="D70" i="166"/>
  <c r="D69" i="166"/>
  <c r="D67" i="166"/>
  <c r="D66" i="166"/>
  <c r="D65" i="166"/>
  <c r="D52" i="166"/>
  <c r="D48" i="166"/>
  <c r="D44" i="166"/>
  <c r="D41" i="166"/>
  <c r="D40" i="166"/>
  <c r="D23" i="166"/>
  <c r="D18" i="166"/>
  <c r="D13" i="166"/>
  <c r="D6" i="166"/>
  <c r="C100" i="168"/>
  <c r="C101" i="168" s="1"/>
  <c r="C97" i="168"/>
  <c r="C96" i="168"/>
  <c r="C95" i="168"/>
  <c r="C94" i="168"/>
  <c r="C93" i="168"/>
  <c r="C92" i="168"/>
  <c r="C91" i="168"/>
  <c r="C90" i="168"/>
  <c r="C89" i="168"/>
  <c r="C88" i="168"/>
  <c r="C87" i="168"/>
  <c r="C86" i="168"/>
  <c r="C85" i="168"/>
  <c r="C84" i="168"/>
  <c r="C81" i="168"/>
  <c r="C79" i="168"/>
  <c r="C78" i="168"/>
  <c r="C77" i="168"/>
  <c r="C76" i="168"/>
  <c r="C74" i="168"/>
  <c r="C73" i="168"/>
  <c r="C72" i="168"/>
  <c r="C71" i="168"/>
  <c r="C70" i="168"/>
  <c r="C67" i="168"/>
  <c r="C65" i="168"/>
  <c r="C64" i="168"/>
  <c r="C63" i="168"/>
  <c r="C62" i="168"/>
  <c r="C61" i="168"/>
  <c r="C60" i="168"/>
  <c r="C59" i="168"/>
  <c r="C58" i="168"/>
  <c r="C57" i="168"/>
  <c r="C56" i="168"/>
  <c r="C55" i="168"/>
  <c r="C54" i="168"/>
  <c r="C53" i="168"/>
  <c r="C52" i="168"/>
  <c r="C51" i="168"/>
  <c r="C50" i="168"/>
  <c r="C49" i="168"/>
  <c r="C48" i="168"/>
  <c r="C47" i="168"/>
  <c r="C46" i="168"/>
  <c r="C45" i="168"/>
  <c r="C44" i="168"/>
  <c r="C43" i="168"/>
  <c r="C42" i="168"/>
  <c r="C41" i="168"/>
  <c r="C40" i="168"/>
  <c r="C39" i="168"/>
  <c r="C38" i="168"/>
  <c r="C37" i="168"/>
  <c r="C36" i="168"/>
  <c r="C35" i="168"/>
  <c r="C34" i="168"/>
  <c r="C33" i="168"/>
  <c r="C32" i="168"/>
  <c r="C31" i="168"/>
  <c r="C30" i="168"/>
  <c r="C29" i="168"/>
  <c r="C28" i="168"/>
  <c r="C27" i="168"/>
  <c r="C26" i="168"/>
  <c r="C25" i="168"/>
  <c r="C23" i="168"/>
  <c r="C21" i="168"/>
  <c r="C19" i="168"/>
  <c r="C10" i="168"/>
  <c r="C9" i="168"/>
  <c r="C6" i="168"/>
  <c r="D93" i="168"/>
  <c r="D92" i="168"/>
  <c r="D91" i="168"/>
  <c r="D90" i="168"/>
  <c r="D89" i="168"/>
  <c r="D87" i="168"/>
  <c r="D86" i="168"/>
  <c r="D85" i="168"/>
  <c r="D84" i="168"/>
  <c r="D83" i="168"/>
  <c r="D81" i="168"/>
  <c r="D78" i="168"/>
  <c r="D77" i="168"/>
  <c r="D76" i="168"/>
  <c r="D74" i="168"/>
  <c r="D73" i="168"/>
  <c r="D72" i="168"/>
  <c r="D71" i="168"/>
  <c r="D70" i="168"/>
  <c r="D69" i="168"/>
  <c r="D79" i="168" s="1"/>
  <c r="D67" i="168"/>
  <c r="D65" i="168"/>
  <c r="D63" i="168"/>
  <c r="D62" i="168"/>
  <c r="D61" i="168"/>
  <c r="D60" i="168"/>
  <c r="D59" i="168"/>
  <c r="D58" i="168"/>
  <c r="D56" i="168"/>
  <c r="D55" i="168"/>
  <c r="D54" i="168"/>
  <c r="D51" i="168"/>
  <c r="D49" i="168"/>
  <c r="D48" i="168"/>
  <c r="D47" i="168"/>
  <c r="D46" i="168"/>
  <c r="D45" i="168"/>
  <c r="D44" i="168"/>
  <c r="D42" i="168"/>
  <c r="D41" i="168"/>
  <c r="D40" i="168"/>
  <c r="D39" i="168"/>
  <c r="D38" i="168"/>
  <c r="D37" i="168"/>
  <c r="D34" i="168"/>
  <c r="D32" i="168"/>
  <c r="D31" i="168"/>
  <c r="D30" i="168"/>
  <c r="D29" i="168"/>
  <c r="D27" i="168"/>
  <c r="D26" i="168"/>
  <c r="D25" i="168"/>
  <c r="D23" i="168"/>
  <c r="D15" i="168"/>
  <c r="D11" i="168"/>
  <c r="D10" i="168"/>
  <c r="D9" i="168"/>
  <c r="D6" i="168"/>
  <c r="D8" i="168" s="1"/>
  <c r="D49" i="169"/>
  <c r="D46" i="169"/>
  <c r="D45" i="169"/>
  <c r="D41" i="169"/>
  <c r="D39" i="169"/>
  <c r="D30" i="169"/>
  <c r="D29" i="169"/>
  <c r="D28" i="169"/>
  <c r="D27" i="169"/>
  <c r="D26" i="169"/>
  <c r="D24" i="169"/>
  <c r="D16" i="169"/>
  <c r="D15" i="169"/>
  <c r="D14" i="169"/>
  <c r="D13" i="169"/>
  <c r="D12" i="169"/>
  <c r="D9" i="169"/>
  <c r="D8" i="169"/>
  <c r="D7" i="169"/>
  <c r="D5" i="169"/>
  <c r="D72" i="171"/>
  <c r="D70" i="171"/>
  <c r="D68" i="171"/>
  <c r="D66" i="171"/>
  <c r="D60" i="171"/>
  <c r="D59" i="171"/>
  <c r="D58" i="171"/>
  <c r="D55" i="171"/>
  <c r="D54" i="171"/>
  <c r="D52" i="171"/>
  <c r="D51" i="171"/>
  <c r="D50" i="171"/>
  <c r="D49" i="171"/>
  <c r="D48" i="171"/>
  <c r="D47" i="171"/>
  <c r="D45" i="171"/>
  <c r="D44" i="171"/>
  <c r="D43" i="171"/>
  <c r="D42" i="171"/>
  <c r="D41" i="171"/>
  <c r="D40" i="171"/>
  <c r="D39" i="171"/>
  <c r="D38" i="171"/>
  <c r="D37" i="171"/>
  <c r="D36" i="171"/>
  <c r="D35" i="171"/>
  <c r="D34" i="171"/>
  <c r="D33" i="171"/>
  <c r="D32" i="171"/>
  <c r="D31" i="171"/>
  <c r="D28" i="171"/>
  <c r="D27" i="171"/>
  <c r="D26" i="171"/>
  <c r="D25" i="171"/>
  <c r="D24" i="171"/>
  <c r="D23" i="171"/>
  <c r="D22" i="171"/>
  <c r="D21" i="171"/>
  <c r="D20" i="171"/>
  <c r="D18" i="171"/>
  <c r="D17" i="171"/>
  <c r="D15" i="171"/>
  <c r="D13" i="171"/>
  <c r="D12" i="171"/>
  <c r="D11" i="171"/>
  <c r="D10" i="171"/>
  <c r="D9" i="171"/>
  <c r="D8" i="171"/>
  <c r="D5" i="171"/>
  <c r="D93" i="172"/>
  <c r="D89" i="172"/>
  <c r="D88" i="172"/>
  <c r="D87" i="172"/>
  <c r="D85" i="172"/>
  <c r="D81" i="172"/>
  <c r="D76" i="172"/>
  <c r="D73" i="172"/>
  <c r="D72" i="172"/>
  <c r="D71" i="172"/>
  <c r="D70" i="172"/>
  <c r="D69" i="172"/>
  <c r="D68" i="172"/>
  <c r="D67" i="172"/>
  <c r="D66" i="172"/>
  <c r="D65" i="172"/>
  <c r="D64" i="172"/>
  <c r="D63" i="172"/>
  <c r="D61" i="172"/>
  <c r="D60" i="172"/>
  <c r="D59" i="172"/>
  <c r="D56" i="172"/>
  <c r="D55" i="172"/>
  <c r="D54" i="172"/>
  <c r="D53" i="172"/>
  <c r="D52" i="172"/>
  <c r="D51" i="172"/>
  <c r="D49" i="172"/>
  <c r="D48" i="172"/>
  <c r="D46" i="172"/>
  <c r="D43" i="172"/>
  <c r="D41" i="172"/>
  <c r="D40" i="172"/>
  <c r="D39" i="172"/>
  <c r="D38" i="172"/>
  <c r="D34" i="172"/>
  <c r="D31" i="172"/>
  <c r="D29" i="172"/>
  <c r="D26" i="172"/>
  <c r="D25" i="172"/>
  <c r="D23" i="172"/>
  <c r="D22" i="172"/>
  <c r="D21" i="172"/>
  <c r="D20" i="172"/>
  <c r="D17" i="172"/>
  <c r="D16" i="172"/>
  <c r="D15" i="172"/>
  <c r="D14" i="172"/>
  <c r="D13" i="172"/>
  <c r="D12" i="172"/>
  <c r="D10" i="172"/>
  <c r="D8" i="172"/>
  <c r="D7" i="172"/>
  <c r="D6" i="172"/>
  <c r="D4" i="172"/>
  <c r="E15" i="169"/>
  <c r="E7" i="169"/>
  <c r="E8" i="169"/>
  <c r="E51" i="171"/>
  <c r="E17" i="169"/>
  <c r="E67" i="172"/>
  <c r="E14" i="171"/>
  <c r="E69" i="172"/>
  <c r="E55" i="171"/>
  <c r="E85" i="172"/>
  <c r="E70" i="172"/>
  <c r="E25" i="171"/>
  <c r="E19" i="171"/>
  <c r="E89" i="172"/>
  <c r="E45" i="169"/>
  <c r="D19" i="168" l="1"/>
  <c r="D101" i="168" s="1"/>
  <c r="E14" i="169"/>
  <c r="E12" i="169"/>
  <c r="E9" i="169" l="1"/>
  <c r="D45" i="173" l="1"/>
  <c r="E44" i="173"/>
  <c r="E41" i="173"/>
  <c r="D41" i="173"/>
  <c r="E40" i="173"/>
  <c r="D39" i="173"/>
  <c r="E38" i="173"/>
  <c r="E35" i="173"/>
  <c r="E34" i="173"/>
  <c r="E33" i="173"/>
  <c r="E32" i="173"/>
  <c r="D32" i="173"/>
  <c r="E31" i="173"/>
  <c r="D31" i="173"/>
  <c r="E30" i="173"/>
  <c r="D30" i="173"/>
  <c r="E29" i="173"/>
  <c r="D29" i="173"/>
  <c r="D24" i="173"/>
  <c r="D22" i="173" s="1"/>
  <c r="E22" i="173"/>
  <c r="E20" i="173"/>
  <c r="E17" i="173" s="1"/>
  <c r="D17" i="173"/>
  <c r="E15" i="173"/>
  <c r="D15" i="173"/>
  <c r="E14" i="173"/>
  <c r="D14" i="173"/>
  <c r="E12" i="173"/>
  <c r="E9" i="173" s="1"/>
  <c r="D9" i="173"/>
  <c r="E8" i="173"/>
  <c r="D8" i="173"/>
  <c r="E7" i="173"/>
  <c r="E5" i="173" s="1"/>
  <c r="E13" i="173" s="1"/>
  <c r="E16" i="173" s="1"/>
  <c r="D7" i="173"/>
  <c r="D5" i="173" s="1"/>
  <c r="D13" i="173" s="1"/>
  <c r="D16" i="173" s="1"/>
  <c r="E39" i="173" l="1"/>
  <c r="E28" i="173"/>
  <c r="E27" i="173" s="1"/>
  <c r="D28" i="173"/>
  <c r="D26" i="173"/>
  <c r="E26" i="173"/>
  <c r="E46" i="173" l="1"/>
  <c r="E49" i="173" s="1"/>
  <c r="E52" i="173" s="1"/>
  <c r="G37" i="1"/>
  <c r="H37" i="1"/>
  <c r="H36" i="1"/>
  <c r="H35" i="1"/>
  <c r="B37" i="1"/>
  <c r="C37" i="1"/>
  <c r="D37" i="1" s="1"/>
  <c r="C36" i="1"/>
  <c r="C35" i="1"/>
  <c r="H42" i="1"/>
  <c r="C42" i="1"/>
  <c r="G42" i="1"/>
  <c r="I42" i="1" s="1"/>
  <c r="B42" i="1"/>
  <c r="G36" i="1"/>
  <c r="G35" i="1"/>
  <c r="B36" i="1"/>
  <c r="D36" i="1" s="1"/>
  <c r="B35" i="1"/>
  <c r="I38" i="1"/>
  <c r="D38" i="1"/>
  <c r="I36" i="1"/>
  <c r="G17" i="1"/>
  <c r="H17" i="1"/>
  <c r="C17" i="1"/>
  <c r="B17" i="1"/>
  <c r="D12" i="1"/>
  <c r="K12" i="1" s="1"/>
  <c r="I11" i="1"/>
  <c r="I10" i="1"/>
  <c r="I9" i="1"/>
  <c r="I8" i="1"/>
  <c r="I7" i="1"/>
  <c r="I14" i="1"/>
  <c r="K14" i="1" s="1"/>
  <c r="I13" i="1"/>
  <c r="D11" i="1"/>
  <c r="D10" i="1"/>
  <c r="D9" i="1"/>
  <c r="D8" i="1"/>
  <c r="D7" i="1"/>
  <c r="D14" i="1"/>
  <c r="D13" i="1"/>
  <c r="K13" i="1" l="1"/>
  <c r="K8" i="1"/>
  <c r="K10" i="1"/>
  <c r="D42" i="1"/>
  <c r="K42" i="1" s="1"/>
  <c r="D17" i="1"/>
  <c r="I17" i="1"/>
  <c r="I37" i="1"/>
  <c r="K11" i="1"/>
  <c r="K38" i="1"/>
  <c r="D35" i="1"/>
  <c r="I35" i="1"/>
  <c r="H39" i="1"/>
  <c r="E22" i="1"/>
  <c r="C39" i="1"/>
  <c r="K37" i="1"/>
  <c r="I44" i="1"/>
  <c r="H50" i="1" s="1"/>
  <c r="K36" i="1"/>
  <c r="D44" i="1"/>
  <c r="K35" i="1"/>
  <c r="K7" i="1"/>
  <c r="K9" i="1"/>
  <c r="I19" i="1" l="1"/>
  <c r="K17" i="1"/>
  <c r="L7" i="1"/>
  <c r="L37" i="1"/>
  <c r="C50" i="1"/>
  <c r="K44" i="1"/>
  <c r="K50" i="1" s="1"/>
  <c r="E62" i="171" l="1"/>
  <c r="C25" i="116" l="1"/>
  <c r="D25" i="116"/>
  <c r="C29" i="116"/>
  <c r="D29" i="116"/>
  <c r="D7" i="34"/>
  <c r="C7" i="34"/>
  <c r="F18" i="160"/>
  <c r="F11" i="160"/>
  <c r="H7" i="160"/>
  <c r="G19" i="161"/>
  <c r="G18" i="161"/>
  <c r="F18" i="161"/>
  <c r="G6" i="161"/>
  <c r="F6" i="161"/>
  <c r="D24" i="116" l="1"/>
  <c r="C24" i="116"/>
  <c r="G49" i="7"/>
  <c r="G42" i="7"/>
  <c r="G32" i="7"/>
  <c r="G26" i="7"/>
  <c r="G17" i="7"/>
  <c r="G7" i="7"/>
  <c r="E53" i="7"/>
  <c r="F53" i="7" s="1"/>
  <c r="E47" i="7"/>
  <c r="F47" i="7" s="1"/>
  <c r="E46" i="7"/>
  <c r="F46" i="7" s="1"/>
  <c r="E40" i="7"/>
  <c r="F40" i="7" s="1"/>
  <c r="E39" i="7"/>
  <c r="F39" i="7" s="1"/>
  <c r="E29" i="7"/>
  <c r="F29" i="7" s="1"/>
  <c r="E23" i="7"/>
  <c r="E22" i="7"/>
  <c r="F22" i="7" s="1"/>
  <c r="C53" i="7"/>
  <c r="D53" i="7" s="1"/>
  <c r="C47" i="7"/>
  <c r="D47" i="7" s="1"/>
  <c r="C46" i="7"/>
  <c r="C40" i="7"/>
  <c r="C39" i="7"/>
  <c r="D39" i="7" s="1"/>
  <c r="C29" i="7"/>
  <c r="D29" i="7" s="1"/>
  <c r="C23" i="7"/>
  <c r="C22" i="7"/>
  <c r="D22" i="7" s="1"/>
  <c r="G52" i="8"/>
  <c r="G45" i="8"/>
  <c r="G35" i="8"/>
  <c r="G29" i="8"/>
  <c r="G14" i="8"/>
  <c r="G7" i="8"/>
  <c r="E56" i="8"/>
  <c r="F56" i="8" s="1"/>
  <c r="E50" i="8"/>
  <c r="F50" i="8" s="1"/>
  <c r="E49" i="8"/>
  <c r="F49" i="8" s="1"/>
  <c r="E43" i="8"/>
  <c r="F43" i="8" s="1"/>
  <c r="E42" i="8"/>
  <c r="F42" i="8" s="1"/>
  <c r="E32" i="8"/>
  <c r="F32" i="8" s="1"/>
  <c r="E26" i="8"/>
  <c r="F26" i="8" s="1"/>
  <c r="E25" i="8"/>
  <c r="C56" i="8"/>
  <c r="D56" i="8" s="1"/>
  <c r="C50" i="8"/>
  <c r="C49" i="8"/>
  <c r="D49" i="8" s="1"/>
  <c r="C43" i="8"/>
  <c r="C42" i="8"/>
  <c r="D42" i="8" s="1"/>
  <c r="C32" i="8"/>
  <c r="D32" i="8" s="1"/>
  <c r="C26" i="8"/>
  <c r="D26" i="8" s="1"/>
  <c r="C25" i="8"/>
  <c r="G56" i="9"/>
  <c r="G50" i="9"/>
  <c r="G44" i="9"/>
  <c r="G22" i="9"/>
  <c r="G19" i="9"/>
  <c r="G16" i="9"/>
  <c r="G11" i="9"/>
  <c r="E43" i="9"/>
  <c r="E37" i="9"/>
  <c r="E31" i="9"/>
  <c r="E29" i="9"/>
  <c r="C43" i="9"/>
  <c r="C31" i="9"/>
  <c r="C29" i="9"/>
  <c r="D10" i="11"/>
  <c r="D6" i="11"/>
  <c r="D11" i="13"/>
  <c r="C6" i="13" s="1"/>
  <c r="C11" i="13" s="1"/>
  <c r="G16" i="17"/>
  <c r="G12" i="17"/>
  <c r="G8" i="17"/>
  <c r="F16" i="17"/>
  <c r="F12" i="17"/>
  <c r="F8" i="17"/>
  <c r="E16" i="17"/>
  <c r="E12" i="17"/>
  <c r="E8" i="17"/>
  <c r="D16" i="17"/>
  <c r="D12" i="17"/>
  <c r="D8" i="17"/>
  <c r="C19" i="17"/>
  <c r="C18" i="17"/>
  <c r="C17" i="17"/>
  <c r="C15" i="17"/>
  <c r="C14" i="17"/>
  <c r="C13" i="17"/>
  <c r="C11" i="17"/>
  <c r="C10" i="17"/>
  <c r="C9" i="17"/>
  <c r="G10" i="18"/>
  <c r="F10" i="18"/>
  <c r="E10" i="18"/>
  <c r="D10" i="18"/>
  <c r="C17" i="18"/>
  <c r="C16" i="18"/>
  <c r="C15" i="18"/>
  <c r="C14" i="18"/>
  <c r="C13" i="18"/>
  <c r="C12" i="18"/>
  <c r="C11" i="18"/>
  <c r="C9" i="18"/>
  <c r="C8" i="18"/>
  <c r="D14" i="19"/>
  <c r="D7" i="19"/>
  <c r="C14" i="19"/>
  <c r="C7" i="19"/>
  <c r="D12" i="20"/>
  <c r="D6" i="20"/>
  <c r="C12" i="20"/>
  <c r="C6" i="20"/>
  <c r="I20" i="22"/>
  <c r="I19" i="22"/>
  <c r="I18" i="22"/>
  <c r="I17" i="22"/>
  <c r="I15" i="22"/>
  <c r="I14" i="22"/>
  <c r="I13" i="22"/>
  <c r="I12" i="22"/>
  <c r="I11" i="22"/>
  <c r="I10" i="22"/>
  <c r="I9" i="22"/>
  <c r="I8" i="22"/>
  <c r="I7" i="22"/>
  <c r="I6" i="22"/>
  <c r="H16" i="22"/>
  <c r="G16" i="22"/>
  <c r="F16" i="22"/>
  <c r="E16" i="22"/>
  <c r="C16" i="22"/>
  <c r="D6" i="23"/>
  <c r="C6" i="23"/>
  <c r="D6" i="24"/>
  <c r="C6" i="24"/>
  <c r="D33" i="25"/>
  <c r="D29" i="25"/>
  <c r="D26" i="25"/>
  <c r="D17" i="25"/>
  <c r="D16" i="25" s="1"/>
  <c r="D8" i="25"/>
  <c r="D7" i="25" s="1"/>
  <c r="C33" i="25"/>
  <c r="C29" i="25"/>
  <c r="C26" i="25"/>
  <c r="C17" i="25"/>
  <c r="C16" i="25" s="1"/>
  <c r="C8" i="25"/>
  <c r="C7" i="25" s="1"/>
  <c r="D42" i="26"/>
  <c r="D38" i="26"/>
  <c r="D35" i="26"/>
  <c r="D26" i="26"/>
  <c r="D25" i="26" s="1"/>
  <c r="D17" i="26"/>
  <c r="D16" i="26" s="1"/>
  <c r="D7" i="26"/>
  <c r="D6" i="26" s="1"/>
  <c r="C42" i="26"/>
  <c r="C38" i="26"/>
  <c r="C35" i="26"/>
  <c r="C26" i="26"/>
  <c r="C25" i="26" s="1"/>
  <c r="C17" i="26"/>
  <c r="C16" i="26" s="1"/>
  <c r="C7" i="26"/>
  <c r="C6" i="26" s="1"/>
  <c r="D11" i="27"/>
  <c r="D6" i="27"/>
  <c r="E32" i="170" s="1"/>
  <c r="E31" i="7" s="1"/>
  <c r="F31" i="7" s="1"/>
  <c r="C11" i="27"/>
  <c r="C6" i="27"/>
  <c r="D32" i="170" s="1"/>
  <c r="C31" i="7" s="1"/>
  <c r="D11" i="28"/>
  <c r="D6" i="28"/>
  <c r="E28" i="8" s="1"/>
  <c r="F28" i="8" s="1"/>
  <c r="C11" i="28"/>
  <c r="C6" i="28"/>
  <c r="D15" i="29"/>
  <c r="E9" i="8" s="1"/>
  <c r="F9" i="8" s="1"/>
  <c r="D13" i="29"/>
  <c r="D11" i="29" s="1"/>
  <c r="D12" i="29"/>
  <c r="D6" i="29"/>
  <c r="C15" i="29"/>
  <c r="C9" i="8" s="1"/>
  <c r="D9" i="8" s="1"/>
  <c r="C13" i="29"/>
  <c r="C12" i="29"/>
  <c r="C6" i="29"/>
  <c r="J11" i="30"/>
  <c r="J10" i="30"/>
  <c r="J9" i="30"/>
  <c r="J8" i="30"/>
  <c r="J7" i="30"/>
  <c r="J6" i="30"/>
  <c r="I12" i="30"/>
  <c r="H12" i="30"/>
  <c r="G12" i="30"/>
  <c r="F12" i="30"/>
  <c r="E12" i="30"/>
  <c r="D12" i="30"/>
  <c r="C12" i="30"/>
  <c r="F25" i="31"/>
  <c r="F24" i="31"/>
  <c r="F23" i="31"/>
  <c r="F22" i="31"/>
  <c r="E25" i="31"/>
  <c r="E24" i="31"/>
  <c r="E23" i="31"/>
  <c r="E22" i="31"/>
  <c r="D25" i="31"/>
  <c r="D24" i="31"/>
  <c r="D23" i="31"/>
  <c r="D22" i="31"/>
  <c r="C25" i="31"/>
  <c r="C24" i="31"/>
  <c r="C23" i="31"/>
  <c r="C22" i="31"/>
  <c r="J10" i="32"/>
  <c r="J9" i="32"/>
  <c r="J8" i="32"/>
  <c r="J7" i="32"/>
  <c r="J6" i="32"/>
  <c r="J8" i="33"/>
  <c r="J7" i="33"/>
  <c r="J6" i="33"/>
  <c r="I9" i="33"/>
  <c r="H9" i="33"/>
  <c r="G9" i="33"/>
  <c r="F9" i="33"/>
  <c r="E9" i="33"/>
  <c r="D9" i="33"/>
  <c r="C9" i="33"/>
  <c r="D10" i="34"/>
  <c r="C10" i="34"/>
  <c r="I18" i="35"/>
  <c r="I16" i="35"/>
  <c r="I15" i="35"/>
  <c r="I14" i="35"/>
  <c r="I12" i="35"/>
  <c r="I11" i="35"/>
  <c r="I10" i="35"/>
  <c r="I8" i="35"/>
  <c r="I7" i="35"/>
  <c r="H13" i="35"/>
  <c r="H9" i="35"/>
  <c r="G13" i="35"/>
  <c r="G9" i="35"/>
  <c r="F13" i="35"/>
  <c r="F9" i="35"/>
  <c r="E13" i="35"/>
  <c r="E9" i="35"/>
  <c r="D13" i="35"/>
  <c r="D9" i="35"/>
  <c r="C13" i="35"/>
  <c r="C9" i="35"/>
  <c r="J18" i="36"/>
  <c r="J16" i="36"/>
  <c r="J15" i="36"/>
  <c r="J14" i="36"/>
  <c r="J12" i="36"/>
  <c r="J11" i="36"/>
  <c r="J10" i="36"/>
  <c r="J8" i="36"/>
  <c r="J7" i="36"/>
  <c r="I13" i="36"/>
  <c r="I9" i="36"/>
  <c r="H13" i="36"/>
  <c r="H9" i="36"/>
  <c r="G13" i="36"/>
  <c r="G9" i="36"/>
  <c r="F13" i="36"/>
  <c r="F9" i="36"/>
  <c r="E13" i="36"/>
  <c r="E9" i="36"/>
  <c r="D13" i="36"/>
  <c r="D9" i="36"/>
  <c r="C13" i="36"/>
  <c r="C9" i="36"/>
  <c r="J18" i="37"/>
  <c r="J16" i="37"/>
  <c r="J15" i="37"/>
  <c r="J14" i="37"/>
  <c r="J12" i="37"/>
  <c r="J11" i="37"/>
  <c r="J10" i="37"/>
  <c r="J8" i="37"/>
  <c r="J7" i="37"/>
  <c r="I13" i="37"/>
  <c r="I9" i="37"/>
  <c r="H13" i="37"/>
  <c r="H9" i="37"/>
  <c r="G13" i="37"/>
  <c r="G9" i="37"/>
  <c r="F13" i="37"/>
  <c r="F9" i="37"/>
  <c r="E13" i="37"/>
  <c r="E9" i="37"/>
  <c r="D13" i="37"/>
  <c r="D9" i="37"/>
  <c r="C13" i="37"/>
  <c r="C9" i="37"/>
  <c r="J18" i="38"/>
  <c r="J16" i="38"/>
  <c r="J15" i="38"/>
  <c r="J14" i="38"/>
  <c r="J12" i="38"/>
  <c r="J11" i="38"/>
  <c r="J10" i="38"/>
  <c r="J8" i="38"/>
  <c r="J7" i="38"/>
  <c r="I13" i="38"/>
  <c r="I9" i="38"/>
  <c r="H13" i="38"/>
  <c r="H9" i="38"/>
  <c r="G13" i="38"/>
  <c r="G9" i="38"/>
  <c r="F13" i="38"/>
  <c r="F9" i="38"/>
  <c r="E13" i="38"/>
  <c r="E9" i="38"/>
  <c r="D13" i="38"/>
  <c r="D9" i="38"/>
  <c r="C13" i="38"/>
  <c r="C9" i="38"/>
  <c r="J18" i="39"/>
  <c r="J16" i="39"/>
  <c r="J15" i="39"/>
  <c r="J14" i="39"/>
  <c r="J12" i="39"/>
  <c r="J11" i="39"/>
  <c r="J10" i="39"/>
  <c r="J8" i="39"/>
  <c r="J7" i="39"/>
  <c r="I13" i="39"/>
  <c r="I9" i="39"/>
  <c r="H13" i="39"/>
  <c r="H9" i="39"/>
  <c r="G13" i="39"/>
  <c r="G9" i="39"/>
  <c r="F13" i="39"/>
  <c r="F9" i="39"/>
  <c r="E13" i="39"/>
  <c r="E9" i="39"/>
  <c r="D13" i="39"/>
  <c r="D9" i="39"/>
  <c r="C13" i="39"/>
  <c r="C9" i="39"/>
  <c r="J18" i="40"/>
  <c r="J16" i="40"/>
  <c r="J15" i="40"/>
  <c r="J14" i="40"/>
  <c r="J12" i="40"/>
  <c r="J11" i="40"/>
  <c r="J10" i="40"/>
  <c r="J8" i="40"/>
  <c r="J7" i="40"/>
  <c r="I13" i="40"/>
  <c r="I9" i="40"/>
  <c r="H13" i="40"/>
  <c r="H9" i="40"/>
  <c r="G13" i="40"/>
  <c r="G9" i="40"/>
  <c r="F13" i="40"/>
  <c r="F9" i="40"/>
  <c r="E13" i="40"/>
  <c r="E9" i="40"/>
  <c r="D13" i="40"/>
  <c r="D9" i="40"/>
  <c r="C13" i="40"/>
  <c r="C9" i="40"/>
  <c r="J18" i="41"/>
  <c r="J16" i="41"/>
  <c r="J15" i="41"/>
  <c r="J14" i="41"/>
  <c r="J12" i="41"/>
  <c r="J11" i="41"/>
  <c r="J10" i="41"/>
  <c r="J8" i="41"/>
  <c r="J7" i="41"/>
  <c r="I13" i="41"/>
  <c r="I9" i="41"/>
  <c r="H13" i="41"/>
  <c r="H9" i="41"/>
  <c r="G13" i="41"/>
  <c r="G9" i="41"/>
  <c r="F13" i="41"/>
  <c r="F9" i="41"/>
  <c r="E13" i="41"/>
  <c r="E9" i="41"/>
  <c r="D13" i="41"/>
  <c r="D9" i="41"/>
  <c r="C13" i="41"/>
  <c r="C9" i="41"/>
  <c r="J12" i="42"/>
  <c r="J11" i="42"/>
  <c r="J10" i="42"/>
  <c r="J9" i="42"/>
  <c r="J8" i="42"/>
  <c r="J7" i="42"/>
  <c r="J6" i="42"/>
  <c r="I13" i="42"/>
  <c r="H13" i="42"/>
  <c r="G13" i="42"/>
  <c r="F13" i="42"/>
  <c r="E13" i="42"/>
  <c r="D13" i="42"/>
  <c r="C13" i="42"/>
  <c r="J11" i="43"/>
  <c r="J10" i="43"/>
  <c r="J9" i="43"/>
  <c r="J8" i="43"/>
  <c r="J7" i="43"/>
  <c r="J6" i="43"/>
  <c r="I12" i="43"/>
  <c r="H12" i="43"/>
  <c r="G12" i="43"/>
  <c r="F12" i="43"/>
  <c r="E12" i="43"/>
  <c r="D12" i="43"/>
  <c r="C12" i="43"/>
  <c r="F25" i="44"/>
  <c r="F24" i="44"/>
  <c r="F23" i="44"/>
  <c r="F22" i="44"/>
  <c r="E25" i="44"/>
  <c r="E24" i="44"/>
  <c r="E23" i="44"/>
  <c r="E22" i="44"/>
  <c r="D25" i="44"/>
  <c r="D24" i="44"/>
  <c r="D23" i="44"/>
  <c r="D22" i="44"/>
  <c r="C25" i="44"/>
  <c r="C24" i="44"/>
  <c r="C23" i="44"/>
  <c r="C22" i="44"/>
  <c r="J10" i="45"/>
  <c r="J9" i="45"/>
  <c r="J8" i="45"/>
  <c r="J7" i="45"/>
  <c r="J6" i="45"/>
  <c r="F16" i="46"/>
  <c r="F15" i="46"/>
  <c r="F14" i="46"/>
  <c r="F13" i="46"/>
  <c r="F12" i="46"/>
  <c r="F11" i="46"/>
  <c r="F10" i="46"/>
  <c r="F26" i="47"/>
  <c r="F25" i="47"/>
  <c r="F24" i="47"/>
  <c r="F23" i="47"/>
  <c r="F22" i="47"/>
  <c r="F21" i="47"/>
  <c r="F19" i="47"/>
  <c r="F18" i="47"/>
  <c r="F16" i="47"/>
  <c r="F15" i="47"/>
  <c r="F13" i="47"/>
  <c r="F12" i="47"/>
  <c r="F11" i="47"/>
  <c r="F9" i="47"/>
  <c r="F8" i="47"/>
  <c r="F7" i="47"/>
  <c r="F6" i="47"/>
  <c r="E20" i="47"/>
  <c r="E17" i="47"/>
  <c r="E14" i="47"/>
  <c r="E10" i="47" s="1"/>
  <c r="D20" i="47"/>
  <c r="D17" i="47"/>
  <c r="D14" i="47"/>
  <c r="D10" i="47" s="1"/>
  <c r="C20" i="47"/>
  <c r="C17" i="47"/>
  <c r="C14" i="47"/>
  <c r="C10" i="47" s="1"/>
  <c r="D13" i="49"/>
  <c r="D6" i="49"/>
  <c r="C13" i="49"/>
  <c r="C6" i="49"/>
  <c r="D13" i="50"/>
  <c r="D6" i="50"/>
  <c r="C13" i="50"/>
  <c r="C6" i="50"/>
  <c r="D8" i="51"/>
  <c r="D12" i="51" s="1"/>
  <c r="C8" i="51"/>
  <c r="C16" i="52"/>
  <c r="G16" i="53"/>
  <c r="F16" i="53"/>
  <c r="E16" i="53"/>
  <c r="D16" i="53"/>
  <c r="J27" i="54"/>
  <c r="J26" i="54"/>
  <c r="J24" i="54"/>
  <c r="J23" i="54"/>
  <c r="J21" i="54"/>
  <c r="J20" i="54"/>
  <c r="J18" i="54"/>
  <c r="J17" i="54"/>
  <c r="J15" i="54"/>
  <c r="J14" i="54"/>
  <c r="J12" i="54"/>
  <c r="J11" i="54"/>
  <c r="J9" i="54"/>
  <c r="J8" i="54"/>
  <c r="I25" i="54"/>
  <c r="I22" i="54"/>
  <c r="I19" i="54"/>
  <c r="I16" i="54"/>
  <c r="I13" i="54"/>
  <c r="I10" i="54"/>
  <c r="I7" i="54"/>
  <c r="H25" i="54"/>
  <c r="H22" i="54"/>
  <c r="H19" i="54"/>
  <c r="H16" i="54"/>
  <c r="H13" i="54"/>
  <c r="H10" i="54"/>
  <c r="H7" i="54"/>
  <c r="G25" i="54"/>
  <c r="G22" i="54"/>
  <c r="G19" i="54"/>
  <c r="G16" i="54"/>
  <c r="G13" i="54"/>
  <c r="G10" i="54"/>
  <c r="G7" i="54"/>
  <c r="F25" i="54"/>
  <c r="F22" i="54"/>
  <c r="F19" i="54"/>
  <c r="F16" i="54"/>
  <c r="F13" i="54"/>
  <c r="F10" i="54"/>
  <c r="F7" i="54"/>
  <c r="E25" i="54"/>
  <c r="E22" i="54"/>
  <c r="E19" i="54"/>
  <c r="E16" i="54"/>
  <c r="E13" i="54"/>
  <c r="E10" i="54"/>
  <c r="E7" i="54"/>
  <c r="D25" i="54"/>
  <c r="D22" i="54"/>
  <c r="D19" i="54"/>
  <c r="D16" i="54"/>
  <c r="D13" i="54"/>
  <c r="D10" i="54"/>
  <c r="D7" i="54"/>
  <c r="C25" i="54"/>
  <c r="C22" i="54"/>
  <c r="C19" i="54"/>
  <c r="C16" i="54"/>
  <c r="C13" i="54"/>
  <c r="C10" i="54"/>
  <c r="C7" i="54"/>
  <c r="D10" i="55"/>
  <c r="C10" i="55"/>
  <c r="D13" i="56"/>
  <c r="D10" i="56"/>
  <c r="D6" i="56"/>
  <c r="C13" i="56"/>
  <c r="C10" i="56"/>
  <c r="C6" i="56"/>
  <c r="D13" i="57"/>
  <c r="D10" i="57"/>
  <c r="D6" i="57"/>
  <c r="C13" i="57"/>
  <c r="C10" i="57"/>
  <c r="C6" i="57"/>
  <c r="D13" i="58"/>
  <c r="D10" i="58"/>
  <c r="D6" i="58"/>
  <c r="C13" i="58"/>
  <c r="C10" i="58"/>
  <c r="C6" i="58"/>
  <c r="D13" i="59"/>
  <c r="D10" i="59"/>
  <c r="D6" i="59"/>
  <c r="C13" i="59"/>
  <c r="C10" i="59"/>
  <c r="C6" i="59"/>
  <c r="D13" i="60"/>
  <c r="D10" i="60"/>
  <c r="D6" i="60"/>
  <c r="C13" i="60"/>
  <c r="C10" i="60"/>
  <c r="C6" i="60"/>
  <c r="D13" i="61"/>
  <c r="D10" i="61"/>
  <c r="D6" i="61"/>
  <c r="C13" i="61"/>
  <c r="C10" i="61"/>
  <c r="C6" i="61"/>
  <c r="D13" i="62"/>
  <c r="D10" i="62"/>
  <c r="D6" i="62"/>
  <c r="C13" i="62"/>
  <c r="C10" i="62"/>
  <c r="C6" i="62"/>
  <c r="C16" i="63"/>
  <c r="G16" i="64"/>
  <c r="F16" i="64"/>
  <c r="E16" i="64"/>
  <c r="D16" i="64"/>
  <c r="J27" i="65"/>
  <c r="J26" i="65"/>
  <c r="J24" i="65"/>
  <c r="J23" i="65"/>
  <c r="J21" i="65"/>
  <c r="J20" i="65"/>
  <c r="J18" i="65"/>
  <c r="J17" i="65"/>
  <c r="J15" i="65"/>
  <c r="J14" i="65"/>
  <c r="J12" i="65"/>
  <c r="J11" i="65"/>
  <c r="J9" i="65"/>
  <c r="J8" i="65"/>
  <c r="I25" i="65"/>
  <c r="I22" i="65"/>
  <c r="I19" i="65"/>
  <c r="I16" i="65"/>
  <c r="I13" i="65"/>
  <c r="I10" i="65"/>
  <c r="I7" i="65"/>
  <c r="H25" i="65"/>
  <c r="H22" i="65"/>
  <c r="H19" i="65"/>
  <c r="H16" i="65"/>
  <c r="H13" i="65"/>
  <c r="H10" i="65"/>
  <c r="H7" i="65"/>
  <c r="G25" i="65"/>
  <c r="G22" i="65"/>
  <c r="G19" i="65"/>
  <c r="G16" i="65"/>
  <c r="G13" i="65"/>
  <c r="G10" i="65"/>
  <c r="G7" i="65"/>
  <c r="F25" i="65"/>
  <c r="F22" i="65"/>
  <c r="F19" i="65"/>
  <c r="F16" i="65"/>
  <c r="F13" i="65"/>
  <c r="F10" i="65"/>
  <c r="F7" i="65"/>
  <c r="E25" i="65"/>
  <c r="E22" i="65"/>
  <c r="E19" i="65"/>
  <c r="E16" i="65"/>
  <c r="E13" i="65"/>
  <c r="E10" i="65"/>
  <c r="E7" i="65"/>
  <c r="D25" i="65"/>
  <c r="D22" i="65"/>
  <c r="D19" i="65"/>
  <c r="D16" i="65"/>
  <c r="D13" i="65"/>
  <c r="D10" i="65"/>
  <c r="D7" i="65"/>
  <c r="C25" i="65"/>
  <c r="C22" i="65"/>
  <c r="C19" i="65"/>
  <c r="C16" i="65"/>
  <c r="C13" i="65"/>
  <c r="C10" i="65"/>
  <c r="C7" i="65"/>
  <c r="H14" i="66"/>
  <c r="H13" i="66"/>
  <c r="H11" i="66"/>
  <c r="H10" i="66"/>
  <c r="H8" i="66"/>
  <c r="H7" i="66"/>
  <c r="G17" i="66"/>
  <c r="G16" i="66"/>
  <c r="F17" i="66"/>
  <c r="F16" i="66"/>
  <c r="E17" i="66"/>
  <c r="E16" i="66"/>
  <c r="D17" i="66"/>
  <c r="D16" i="66"/>
  <c r="C17" i="66"/>
  <c r="C16" i="66"/>
  <c r="H14" i="67"/>
  <c r="H13" i="67"/>
  <c r="H11" i="67"/>
  <c r="H10" i="67"/>
  <c r="H8" i="67"/>
  <c r="H7" i="67"/>
  <c r="G17" i="67"/>
  <c r="G16" i="67"/>
  <c r="F17" i="67"/>
  <c r="F16" i="67"/>
  <c r="E17" i="67"/>
  <c r="E16" i="67"/>
  <c r="D17" i="67"/>
  <c r="D16" i="67"/>
  <c r="C17" i="67"/>
  <c r="C16" i="67"/>
  <c r="H14" i="68"/>
  <c r="H13" i="68"/>
  <c r="H11" i="68"/>
  <c r="H10" i="68"/>
  <c r="H8" i="68"/>
  <c r="H7" i="68"/>
  <c r="G17" i="68"/>
  <c r="G16" i="68"/>
  <c r="F17" i="68"/>
  <c r="F16" i="68"/>
  <c r="E17" i="68"/>
  <c r="E16" i="68"/>
  <c r="D17" i="68"/>
  <c r="D16" i="68"/>
  <c r="C17" i="68"/>
  <c r="C16" i="68"/>
  <c r="H14" i="69"/>
  <c r="H13" i="69"/>
  <c r="H11" i="69"/>
  <c r="H10" i="69"/>
  <c r="H8" i="69"/>
  <c r="H7" i="69"/>
  <c r="G17" i="69"/>
  <c r="G16" i="69"/>
  <c r="F17" i="69"/>
  <c r="F16" i="69"/>
  <c r="E17" i="69"/>
  <c r="E16" i="69"/>
  <c r="D17" i="69"/>
  <c r="D16" i="69"/>
  <c r="C17" i="69"/>
  <c r="C16" i="69"/>
  <c r="H14" i="70"/>
  <c r="H13" i="70"/>
  <c r="H11" i="70"/>
  <c r="H10" i="70"/>
  <c r="H8" i="70"/>
  <c r="H7" i="70"/>
  <c r="G17" i="70"/>
  <c r="G16" i="70"/>
  <c r="F17" i="70"/>
  <c r="F16" i="70"/>
  <c r="E17" i="70"/>
  <c r="E16" i="70"/>
  <c r="D17" i="70"/>
  <c r="D16" i="70"/>
  <c r="C17" i="70"/>
  <c r="C16" i="70"/>
  <c r="H14" i="71"/>
  <c r="H13" i="71"/>
  <c r="H11" i="71"/>
  <c r="H10" i="71"/>
  <c r="H8" i="71"/>
  <c r="H7" i="71"/>
  <c r="G17" i="71"/>
  <c r="G16" i="71"/>
  <c r="F17" i="71"/>
  <c r="F16" i="71"/>
  <c r="E17" i="71"/>
  <c r="E16" i="71"/>
  <c r="D17" i="71"/>
  <c r="D16" i="71"/>
  <c r="C17" i="71"/>
  <c r="C16" i="71"/>
  <c r="H14" i="72"/>
  <c r="H13" i="72"/>
  <c r="H11" i="72"/>
  <c r="H10" i="72"/>
  <c r="H8" i="72"/>
  <c r="H7" i="72"/>
  <c r="G17" i="72"/>
  <c r="G16" i="72"/>
  <c r="F17" i="72"/>
  <c r="F16" i="72"/>
  <c r="E17" i="72"/>
  <c r="E16" i="72"/>
  <c r="D17" i="72"/>
  <c r="D16" i="72"/>
  <c r="C17" i="72"/>
  <c r="C16" i="72"/>
  <c r="J27" i="75"/>
  <c r="J26" i="75"/>
  <c r="J24" i="75"/>
  <c r="J23" i="75"/>
  <c r="J21" i="75"/>
  <c r="J20" i="75"/>
  <c r="J18" i="75"/>
  <c r="J17" i="75"/>
  <c r="J15" i="75"/>
  <c r="J14" i="75"/>
  <c r="J12" i="75"/>
  <c r="J11" i="75"/>
  <c r="J9" i="75"/>
  <c r="J8" i="75"/>
  <c r="I25" i="75"/>
  <c r="I22" i="75"/>
  <c r="I19" i="75"/>
  <c r="I16" i="75"/>
  <c r="I13" i="75"/>
  <c r="I10" i="75"/>
  <c r="I7" i="75"/>
  <c r="H25" i="75"/>
  <c r="H22" i="75"/>
  <c r="H19" i="75"/>
  <c r="H16" i="75"/>
  <c r="H13" i="75"/>
  <c r="H10" i="75"/>
  <c r="H7" i="75"/>
  <c r="G25" i="75"/>
  <c r="G22" i="75"/>
  <c r="G19" i="75"/>
  <c r="G16" i="75"/>
  <c r="G13" i="75"/>
  <c r="G10" i="75"/>
  <c r="G7" i="75"/>
  <c r="F25" i="75"/>
  <c r="F22" i="75"/>
  <c r="F19" i="75"/>
  <c r="F16" i="75"/>
  <c r="F13" i="75"/>
  <c r="F10" i="75"/>
  <c r="F7" i="75"/>
  <c r="E25" i="75"/>
  <c r="E22" i="75"/>
  <c r="E19" i="75"/>
  <c r="E16" i="75"/>
  <c r="E13" i="75"/>
  <c r="E10" i="75"/>
  <c r="E7" i="75"/>
  <c r="D25" i="75"/>
  <c r="D22" i="75"/>
  <c r="D19" i="75"/>
  <c r="D16" i="75"/>
  <c r="D13" i="75"/>
  <c r="D10" i="75"/>
  <c r="D7" i="75"/>
  <c r="C25" i="75"/>
  <c r="C22" i="75"/>
  <c r="C19" i="75"/>
  <c r="C16" i="75"/>
  <c r="C13" i="75"/>
  <c r="C10" i="75"/>
  <c r="C7" i="75"/>
  <c r="E26" i="76"/>
  <c r="E25" i="76"/>
  <c r="E24" i="76"/>
  <c r="E23" i="76"/>
  <c r="E22" i="76"/>
  <c r="E21" i="76"/>
  <c r="E19" i="76"/>
  <c r="E18" i="76"/>
  <c r="E17" i="76"/>
  <c r="E16" i="76"/>
  <c r="E15" i="76"/>
  <c r="E14" i="76"/>
  <c r="E12" i="76"/>
  <c r="E11" i="76"/>
  <c r="E10" i="76"/>
  <c r="E9" i="76"/>
  <c r="E8" i="76"/>
  <c r="E7" i="76"/>
  <c r="D20" i="76"/>
  <c r="D13" i="76"/>
  <c r="D6" i="76"/>
  <c r="C20" i="76"/>
  <c r="C13" i="76"/>
  <c r="C6" i="76"/>
  <c r="F79" i="77"/>
  <c r="F78" i="77"/>
  <c r="F77" i="77"/>
  <c r="F76" i="77"/>
  <c r="F75" i="77"/>
  <c r="F74" i="77"/>
  <c r="F72" i="77"/>
  <c r="F70" i="77"/>
  <c r="F69" i="77"/>
  <c r="F68" i="77"/>
  <c r="F67" i="77"/>
  <c r="F66" i="77"/>
  <c r="F65" i="77"/>
  <c r="F63" i="77"/>
  <c r="F61" i="77"/>
  <c r="F60" i="77"/>
  <c r="F59" i="77"/>
  <c r="F58" i="77"/>
  <c r="F57" i="77"/>
  <c r="F56" i="77"/>
  <c r="F54" i="77"/>
  <c r="F52" i="77"/>
  <c r="F51" i="77"/>
  <c r="F50" i="77"/>
  <c r="F49" i="77"/>
  <c r="F48" i="77"/>
  <c r="F47" i="77"/>
  <c r="F45" i="77"/>
  <c r="F43" i="77"/>
  <c r="F42" i="77"/>
  <c r="F41" i="77"/>
  <c r="F40" i="77"/>
  <c r="F39" i="77"/>
  <c r="F38" i="77"/>
  <c r="F36" i="77"/>
  <c r="F33" i="77"/>
  <c r="F32" i="77"/>
  <c r="F31" i="77"/>
  <c r="F30" i="77"/>
  <c r="F29" i="77"/>
  <c r="F28" i="77"/>
  <c r="F26" i="77"/>
  <c r="F24" i="77"/>
  <c r="F23" i="77"/>
  <c r="F22" i="77"/>
  <c r="F21" i="77"/>
  <c r="F20" i="77"/>
  <c r="F19" i="77"/>
  <c r="F17" i="77"/>
  <c r="F15" i="77"/>
  <c r="F14" i="77"/>
  <c r="F13" i="77"/>
  <c r="F12" i="77"/>
  <c r="F11" i="77"/>
  <c r="F10" i="77"/>
  <c r="F8" i="77"/>
  <c r="F6" i="77"/>
  <c r="E73" i="77"/>
  <c r="E71" i="77" s="1"/>
  <c r="E64" i="77"/>
  <c r="E62" i="77" s="1"/>
  <c r="E55" i="77"/>
  <c r="E53" i="77" s="1"/>
  <c r="E46" i="77"/>
  <c r="E44" i="77" s="1"/>
  <c r="E37" i="77"/>
  <c r="E35" i="77" s="1"/>
  <c r="E27" i="77"/>
  <c r="E25" i="77" s="1"/>
  <c r="E18" i="77"/>
  <c r="E16" i="77" s="1"/>
  <c r="E9" i="77"/>
  <c r="E7" i="77" s="1"/>
  <c r="D73" i="77"/>
  <c r="D71" i="77" s="1"/>
  <c r="D64" i="77"/>
  <c r="D62" i="77" s="1"/>
  <c r="D55" i="77"/>
  <c r="D53" i="77" s="1"/>
  <c r="D46" i="77"/>
  <c r="D44" i="77" s="1"/>
  <c r="D37" i="77"/>
  <c r="D35" i="77" s="1"/>
  <c r="D27" i="77"/>
  <c r="D25" i="77" s="1"/>
  <c r="D18" i="77"/>
  <c r="D16" i="77" s="1"/>
  <c r="D9" i="77"/>
  <c r="D7" i="77" s="1"/>
  <c r="C73" i="77"/>
  <c r="C64" i="77"/>
  <c r="C62" i="77" s="1"/>
  <c r="C55" i="77"/>
  <c r="C53" i="77" s="1"/>
  <c r="F53" i="77" s="1"/>
  <c r="C46" i="77"/>
  <c r="C37" i="77"/>
  <c r="C27" i="77"/>
  <c r="C18" i="77"/>
  <c r="C9" i="77"/>
  <c r="C7" i="77" s="1"/>
  <c r="F7" i="77" s="1"/>
  <c r="D11" i="78"/>
  <c r="D22" i="120" s="1"/>
  <c r="C11" i="78"/>
  <c r="C22" i="120" s="1"/>
  <c r="J27" i="79"/>
  <c r="J26" i="79"/>
  <c r="J24" i="79"/>
  <c r="J23" i="79"/>
  <c r="J21" i="79"/>
  <c r="J20" i="79"/>
  <c r="J18" i="79"/>
  <c r="J17" i="79"/>
  <c r="J15" i="79"/>
  <c r="J14" i="79"/>
  <c r="J12" i="79"/>
  <c r="J11" i="79"/>
  <c r="J9" i="79"/>
  <c r="J8" i="79"/>
  <c r="I25" i="79"/>
  <c r="I22" i="79"/>
  <c r="I19" i="79"/>
  <c r="I16" i="79"/>
  <c r="I13" i="79"/>
  <c r="I10" i="79"/>
  <c r="I7" i="79"/>
  <c r="H25" i="79"/>
  <c r="H22" i="79"/>
  <c r="H19" i="79"/>
  <c r="H16" i="79"/>
  <c r="H13" i="79"/>
  <c r="H10" i="79"/>
  <c r="H7" i="79"/>
  <c r="G25" i="79"/>
  <c r="G22" i="79"/>
  <c r="G19" i="79"/>
  <c r="G16" i="79"/>
  <c r="G13" i="79"/>
  <c r="G10" i="79"/>
  <c r="G7" i="79"/>
  <c r="F25" i="79"/>
  <c r="F22" i="79"/>
  <c r="F19" i="79"/>
  <c r="F16" i="79"/>
  <c r="F13" i="79"/>
  <c r="F10" i="79"/>
  <c r="F7" i="79"/>
  <c r="E25" i="79"/>
  <c r="E22" i="79"/>
  <c r="E19" i="79"/>
  <c r="E16" i="79"/>
  <c r="E13" i="79"/>
  <c r="E10" i="79"/>
  <c r="E7" i="79"/>
  <c r="D25" i="79"/>
  <c r="D22" i="79"/>
  <c r="D19" i="79"/>
  <c r="D16" i="79"/>
  <c r="D13" i="79"/>
  <c r="D10" i="79"/>
  <c r="D7" i="79"/>
  <c r="C25" i="79"/>
  <c r="C22" i="79"/>
  <c r="C19" i="79"/>
  <c r="C16" i="79"/>
  <c r="C13" i="79"/>
  <c r="C10" i="79"/>
  <c r="C7" i="79"/>
  <c r="J28" i="80"/>
  <c r="J27" i="80"/>
  <c r="J25" i="80"/>
  <c r="J24" i="80"/>
  <c r="J22" i="80"/>
  <c r="J21" i="80"/>
  <c r="J19" i="80"/>
  <c r="J18" i="80"/>
  <c r="J16" i="80"/>
  <c r="J15" i="80"/>
  <c r="J13" i="80"/>
  <c r="J12" i="80"/>
  <c r="J10" i="80"/>
  <c r="J9" i="80"/>
  <c r="I26" i="80"/>
  <c r="I23" i="80"/>
  <c r="I20" i="80"/>
  <c r="I17" i="80"/>
  <c r="I14" i="80"/>
  <c r="I11" i="80"/>
  <c r="I8" i="80"/>
  <c r="H26" i="80"/>
  <c r="H23" i="80"/>
  <c r="H20" i="80"/>
  <c r="H17" i="80"/>
  <c r="H14" i="80"/>
  <c r="H11" i="80"/>
  <c r="H8" i="80"/>
  <c r="G26" i="80"/>
  <c r="G23" i="80"/>
  <c r="G20" i="80"/>
  <c r="G17" i="80"/>
  <c r="G14" i="80"/>
  <c r="G11" i="80"/>
  <c r="G8" i="80"/>
  <c r="F28" i="80"/>
  <c r="F27" i="80"/>
  <c r="F25" i="80"/>
  <c r="F24" i="80"/>
  <c r="F22" i="80"/>
  <c r="F21" i="80"/>
  <c r="F19" i="80"/>
  <c r="F18" i="80"/>
  <c r="F16" i="80"/>
  <c r="F15" i="80"/>
  <c r="F13" i="80"/>
  <c r="F12" i="80"/>
  <c r="F10" i="80"/>
  <c r="F9" i="80"/>
  <c r="E26" i="80"/>
  <c r="E23" i="80"/>
  <c r="E20" i="80"/>
  <c r="E17" i="80"/>
  <c r="E14" i="80"/>
  <c r="E11" i="80"/>
  <c r="E8" i="80"/>
  <c r="D26" i="80"/>
  <c r="D23" i="80"/>
  <c r="D20" i="80"/>
  <c r="D17" i="80"/>
  <c r="D14" i="80"/>
  <c r="D11" i="80"/>
  <c r="D8" i="80"/>
  <c r="C26" i="80"/>
  <c r="C23" i="80"/>
  <c r="C20" i="80"/>
  <c r="C17" i="80"/>
  <c r="C14" i="80"/>
  <c r="C11" i="80"/>
  <c r="C8" i="80"/>
  <c r="I11" i="81"/>
  <c r="I10" i="81"/>
  <c r="I9" i="81"/>
  <c r="I8" i="81"/>
  <c r="I7" i="81"/>
  <c r="H6" i="81"/>
  <c r="H12" i="81" s="1"/>
  <c r="G6" i="81"/>
  <c r="G12" i="81" s="1"/>
  <c r="F6" i="81"/>
  <c r="F12" i="81" s="1"/>
  <c r="E6" i="81"/>
  <c r="D6" i="81"/>
  <c r="D12" i="81" s="1"/>
  <c r="C6" i="81"/>
  <c r="C12" i="81" s="1"/>
  <c r="I11" i="82"/>
  <c r="I10" i="82"/>
  <c r="I9" i="82"/>
  <c r="I8" i="82"/>
  <c r="I6" i="82"/>
  <c r="H7" i="82"/>
  <c r="H12" i="82" s="1"/>
  <c r="G7" i="82"/>
  <c r="G12" i="82" s="1"/>
  <c r="F7" i="82"/>
  <c r="F12" i="82" s="1"/>
  <c r="E7" i="82"/>
  <c r="E12" i="82" s="1"/>
  <c r="D7" i="82"/>
  <c r="D12" i="82" s="1"/>
  <c r="C7" i="82"/>
  <c r="G11" i="83"/>
  <c r="G10" i="83"/>
  <c r="G9" i="83"/>
  <c r="G8" i="83"/>
  <c r="G6" i="83"/>
  <c r="F7" i="83"/>
  <c r="F12" i="83" s="1"/>
  <c r="E7" i="83"/>
  <c r="E12" i="83" s="1"/>
  <c r="D7" i="83"/>
  <c r="D12" i="83" s="1"/>
  <c r="C7" i="83"/>
  <c r="D32" i="89"/>
  <c r="D28" i="89"/>
  <c r="D24" i="89"/>
  <c r="D19" i="89"/>
  <c r="D15" i="89"/>
  <c r="D11" i="89"/>
  <c r="D6" i="89"/>
  <c r="C32" i="89"/>
  <c r="C28" i="89"/>
  <c r="C24" i="89"/>
  <c r="C19" i="89"/>
  <c r="C15" i="89"/>
  <c r="C11" i="89"/>
  <c r="D83" i="90"/>
  <c r="D80" i="90"/>
  <c r="C15" i="90" s="1"/>
  <c r="C80" i="90" s="1"/>
  <c r="D79" i="90"/>
  <c r="D78" i="90" s="1"/>
  <c r="D77" i="90"/>
  <c r="C12" i="90" s="1"/>
  <c r="C77" i="90" s="1"/>
  <c r="D76" i="90"/>
  <c r="C11" i="90" s="1"/>
  <c r="C76" i="90" s="1"/>
  <c r="D74" i="90"/>
  <c r="C9" i="90" s="1"/>
  <c r="C74" i="90" s="1"/>
  <c r="D73" i="90"/>
  <c r="C8" i="90" s="1"/>
  <c r="C73" i="90" s="1"/>
  <c r="D66" i="90"/>
  <c r="D61" i="90"/>
  <c r="D56" i="90"/>
  <c r="D51" i="90"/>
  <c r="D46" i="90"/>
  <c r="D40" i="90"/>
  <c r="D35" i="90"/>
  <c r="D30" i="90"/>
  <c r="D25" i="90"/>
  <c r="D17" i="90"/>
  <c r="D13" i="90"/>
  <c r="D10" i="90"/>
  <c r="D7" i="90"/>
  <c r="C83" i="90"/>
  <c r="C66" i="90"/>
  <c r="C61" i="90"/>
  <c r="C56" i="90"/>
  <c r="C51" i="90"/>
  <c r="C46" i="90"/>
  <c r="C40" i="90"/>
  <c r="C35" i="90"/>
  <c r="C30" i="90"/>
  <c r="C25" i="90"/>
  <c r="C17" i="90"/>
  <c r="E12" i="105"/>
  <c r="E11" i="105"/>
  <c r="E10" i="105"/>
  <c r="E9" i="105"/>
  <c r="E8" i="105"/>
  <c r="E7" i="105"/>
  <c r="E6" i="105"/>
  <c r="D10" i="108"/>
  <c r="D6" i="108"/>
  <c r="C10" i="108"/>
  <c r="C6" i="108"/>
  <c r="D10" i="109"/>
  <c r="D6" i="109"/>
  <c r="C10" i="109"/>
  <c r="C6" i="109"/>
  <c r="F11" i="110"/>
  <c r="E11" i="110"/>
  <c r="J16" i="111"/>
  <c r="J12" i="111"/>
  <c r="J8" i="111"/>
  <c r="H16" i="111"/>
  <c r="H12" i="111"/>
  <c r="H8" i="111"/>
  <c r="F16" i="111"/>
  <c r="F12" i="111"/>
  <c r="F8" i="111"/>
  <c r="D16" i="111"/>
  <c r="D12" i="111"/>
  <c r="D8" i="111"/>
  <c r="I19" i="112"/>
  <c r="I18" i="112"/>
  <c r="I17" i="112"/>
  <c r="I14" i="112"/>
  <c r="I13" i="112"/>
  <c r="I12" i="112"/>
  <c r="I9" i="112"/>
  <c r="I8" i="112"/>
  <c r="I7" i="112"/>
  <c r="H20" i="112"/>
  <c r="H15" i="112"/>
  <c r="H10" i="112"/>
  <c r="G20" i="112"/>
  <c r="G15" i="112"/>
  <c r="G10" i="112"/>
  <c r="F20" i="112"/>
  <c r="F15" i="112"/>
  <c r="F10" i="112"/>
  <c r="E20" i="112"/>
  <c r="E15" i="112"/>
  <c r="E10" i="112"/>
  <c r="I19" i="113"/>
  <c r="I18" i="113"/>
  <c r="I17" i="113"/>
  <c r="I14" i="113"/>
  <c r="I13" i="113"/>
  <c r="I12" i="113"/>
  <c r="I9" i="113"/>
  <c r="I8" i="113"/>
  <c r="I7" i="113"/>
  <c r="H20" i="113"/>
  <c r="H15" i="113"/>
  <c r="H10" i="113"/>
  <c r="G20" i="113"/>
  <c r="G15" i="113"/>
  <c r="G10" i="113"/>
  <c r="F20" i="113"/>
  <c r="F15" i="113"/>
  <c r="F10" i="113"/>
  <c r="E20" i="113"/>
  <c r="E15" i="113"/>
  <c r="E10" i="113"/>
  <c r="I19" i="114"/>
  <c r="I18" i="114"/>
  <c r="I17" i="114"/>
  <c r="I14" i="114"/>
  <c r="I13" i="114"/>
  <c r="I12" i="114"/>
  <c r="I9" i="114"/>
  <c r="I8" i="114"/>
  <c r="I7" i="114"/>
  <c r="H20" i="114"/>
  <c r="H15" i="114"/>
  <c r="H10" i="114"/>
  <c r="G20" i="114"/>
  <c r="G15" i="114"/>
  <c r="G10" i="114"/>
  <c r="F20" i="114"/>
  <c r="F15" i="114"/>
  <c r="F10" i="114"/>
  <c r="E20" i="114"/>
  <c r="E15" i="114"/>
  <c r="E10" i="114"/>
  <c r="D12" i="115"/>
  <c r="D9" i="115"/>
  <c r="D6" i="115"/>
  <c r="C12" i="115"/>
  <c r="C9" i="115"/>
  <c r="C6" i="115"/>
  <c r="D20" i="116"/>
  <c r="D16" i="116"/>
  <c r="D11" i="116"/>
  <c r="D7" i="116"/>
  <c r="C20" i="116"/>
  <c r="C16" i="116"/>
  <c r="C11" i="116"/>
  <c r="C7" i="116"/>
  <c r="D6" i="117"/>
  <c r="C6" i="117"/>
  <c r="D14" i="118"/>
  <c r="D85" i="120"/>
  <c r="D83" i="120"/>
  <c r="D82" i="120"/>
  <c r="D78" i="120"/>
  <c r="D54" i="120"/>
  <c r="D46" i="120"/>
  <c r="D24" i="120"/>
  <c r="D15" i="120"/>
  <c r="D12" i="120"/>
  <c r="C92" i="120"/>
  <c r="C85" i="120"/>
  <c r="C83" i="120"/>
  <c r="C82" i="120"/>
  <c r="C78" i="120"/>
  <c r="C54" i="120"/>
  <c r="C46" i="120"/>
  <c r="C24" i="120"/>
  <c r="C12" i="120"/>
  <c r="D14" i="122"/>
  <c r="C14" i="122"/>
  <c r="D14" i="123"/>
  <c r="C14" i="123"/>
  <c r="D13" i="124"/>
  <c r="D6" i="124"/>
  <c r="C13" i="124"/>
  <c r="C6" i="124"/>
  <c r="D9" i="126"/>
  <c r="C9" i="126"/>
  <c r="D42" i="127"/>
  <c r="D39" i="127"/>
  <c r="D30" i="127"/>
  <c r="D25" i="127"/>
  <c r="D7" i="127"/>
  <c r="C42" i="127"/>
  <c r="C39" i="127"/>
  <c r="C30" i="127"/>
  <c r="C25" i="127"/>
  <c r="C7" i="127"/>
  <c r="D23" i="128"/>
  <c r="D19" i="128"/>
  <c r="D14" i="128"/>
  <c r="D10" i="128"/>
  <c r="C23" i="128"/>
  <c r="C19" i="128"/>
  <c r="C14" i="128"/>
  <c r="C10" i="128"/>
  <c r="D16" i="130"/>
  <c r="D7" i="130" s="1"/>
  <c r="D20" i="130" s="1"/>
  <c r="C16" i="130"/>
  <c r="C7" i="130" s="1"/>
  <c r="C20" i="130" s="1"/>
  <c r="F35" i="131"/>
  <c r="F32" i="131"/>
  <c r="F29" i="131"/>
  <c r="F23" i="131"/>
  <c r="F19" i="131"/>
  <c r="F15" i="131"/>
  <c r="F11" i="131"/>
  <c r="F7" i="131"/>
  <c r="E35" i="131"/>
  <c r="E32" i="131"/>
  <c r="E29" i="131"/>
  <c r="E23" i="131"/>
  <c r="E19" i="131"/>
  <c r="E15" i="131"/>
  <c r="E11" i="131"/>
  <c r="E7" i="131"/>
  <c r="D35" i="131"/>
  <c r="D32" i="131"/>
  <c r="D29" i="131"/>
  <c r="D23" i="131"/>
  <c r="D19" i="131"/>
  <c r="D15" i="131"/>
  <c r="D11" i="131"/>
  <c r="D7" i="131"/>
  <c r="C35" i="131"/>
  <c r="C32" i="131"/>
  <c r="C29" i="131"/>
  <c r="C23" i="131"/>
  <c r="C19" i="131"/>
  <c r="C15" i="131"/>
  <c r="C11" i="131"/>
  <c r="C7" i="131"/>
  <c r="F14" i="134"/>
  <c r="E14" i="134"/>
  <c r="F14" i="135"/>
  <c r="E14" i="135"/>
  <c r="D49" i="136"/>
  <c r="D40" i="120" s="1"/>
  <c r="D45" i="136"/>
  <c r="D39" i="136"/>
  <c r="D34" i="136"/>
  <c r="D39" i="120" s="1"/>
  <c r="D23" i="136"/>
  <c r="D18" i="136"/>
  <c r="D38" i="120" s="1"/>
  <c r="D7" i="136"/>
  <c r="C49" i="136"/>
  <c r="C45" i="136" s="1"/>
  <c r="C39" i="136"/>
  <c r="C34" i="136"/>
  <c r="C29" i="136" s="1"/>
  <c r="C23" i="136"/>
  <c r="E28" i="171" s="1"/>
  <c r="C18" i="136"/>
  <c r="C38" i="120" s="1"/>
  <c r="C13" i="136"/>
  <c r="C7" i="136"/>
  <c r="E27" i="171" s="1"/>
  <c r="F44" i="137"/>
  <c r="F40" i="137" s="1"/>
  <c r="F35" i="137"/>
  <c r="F30" i="137"/>
  <c r="F26" i="137" s="1"/>
  <c r="F21" i="137"/>
  <c r="F16" i="137"/>
  <c r="F12" i="137" s="1"/>
  <c r="F7" i="137"/>
  <c r="E44" i="137"/>
  <c r="E40" i="137" s="1"/>
  <c r="E35" i="137"/>
  <c r="E30" i="137"/>
  <c r="E26" i="137" s="1"/>
  <c r="E21" i="137"/>
  <c r="E16" i="137"/>
  <c r="E12" i="137" s="1"/>
  <c r="E7" i="137"/>
  <c r="D44" i="137"/>
  <c r="D40" i="137" s="1"/>
  <c r="D35" i="137"/>
  <c r="D30" i="137"/>
  <c r="D26" i="137"/>
  <c r="D21" i="137"/>
  <c r="D16" i="137"/>
  <c r="D12" i="137" s="1"/>
  <c r="D7" i="137"/>
  <c r="C44" i="137"/>
  <c r="C40" i="137" s="1"/>
  <c r="C35" i="137"/>
  <c r="C30" i="137"/>
  <c r="C26" i="137" s="1"/>
  <c r="C21" i="137"/>
  <c r="C16" i="137"/>
  <c r="C12" i="137" s="1"/>
  <c r="C7" i="137"/>
  <c r="D59" i="138"/>
  <c r="D56" i="138"/>
  <c r="D50" i="138"/>
  <c r="D47" i="138"/>
  <c r="D43" i="138"/>
  <c r="D40" i="138"/>
  <c r="D30" i="138"/>
  <c r="D23" i="138" s="1"/>
  <c r="D61" i="120" s="1"/>
  <c r="D21" i="138"/>
  <c r="D17" i="138"/>
  <c r="D13" i="138"/>
  <c r="D8" i="138"/>
  <c r="C59" i="138"/>
  <c r="C56" i="138"/>
  <c r="C50" i="138"/>
  <c r="C47" i="138"/>
  <c r="C43" i="138"/>
  <c r="C40" i="138"/>
  <c r="C30" i="138"/>
  <c r="C23" i="138" s="1"/>
  <c r="C26" i="9" s="1"/>
  <c r="C21" i="138"/>
  <c r="C17" i="138"/>
  <c r="C13" i="138"/>
  <c r="C8" i="138"/>
  <c r="D11" i="139"/>
  <c r="J22" i="140"/>
  <c r="J21" i="140"/>
  <c r="I22" i="140"/>
  <c r="I21" i="140"/>
  <c r="H22" i="140"/>
  <c r="H21" i="140"/>
  <c r="G22" i="140"/>
  <c r="G21" i="140"/>
  <c r="F22" i="140"/>
  <c r="F21" i="140"/>
  <c r="E19" i="140"/>
  <c r="K19" i="140" s="1"/>
  <c r="E18" i="140"/>
  <c r="K18" i="140" s="1"/>
  <c r="E16" i="140"/>
  <c r="K16" i="140" s="1"/>
  <c r="E15" i="140"/>
  <c r="K15" i="140" s="1"/>
  <c r="E13" i="140"/>
  <c r="K13" i="140" s="1"/>
  <c r="E12" i="140"/>
  <c r="K12" i="140" s="1"/>
  <c r="E10" i="140"/>
  <c r="K10" i="140" s="1"/>
  <c r="E9" i="140"/>
  <c r="K9" i="140" s="1"/>
  <c r="D22" i="140"/>
  <c r="D21" i="140"/>
  <c r="C22" i="140"/>
  <c r="C21" i="140"/>
  <c r="G20" i="141"/>
  <c r="G19" i="141"/>
  <c r="G17" i="141"/>
  <c r="G16" i="141"/>
  <c r="G13" i="141"/>
  <c r="G12" i="141"/>
  <c r="G10" i="141"/>
  <c r="G9" i="141"/>
  <c r="G6" i="141"/>
  <c r="F18" i="141"/>
  <c r="F15" i="141"/>
  <c r="F11" i="141"/>
  <c r="F8" i="141"/>
  <c r="E18" i="141"/>
  <c r="E15" i="141"/>
  <c r="E11" i="141"/>
  <c r="E8" i="141"/>
  <c r="D18" i="141"/>
  <c r="D15" i="141"/>
  <c r="D11" i="141"/>
  <c r="D8" i="141"/>
  <c r="C18" i="141"/>
  <c r="C15" i="141"/>
  <c r="C11" i="141"/>
  <c r="C8" i="141"/>
  <c r="D29" i="143"/>
  <c r="D88" i="168" s="1"/>
  <c r="D94" i="168" s="1"/>
  <c r="D95" i="168" s="1"/>
  <c r="D24" i="143"/>
  <c r="D14" i="143"/>
  <c r="D11" i="143"/>
  <c r="D10" i="143"/>
  <c r="D6" i="143"/>
  <c r="C29" i="143"/>
  <c r="C25" i="143"/>
  <c r="C14" i="143"/>
  <c r="C11" i="143"/>
  <c r="D11" i="144"/>
  <c r="D57" i="168" s="1"/>
  <c r="D7" i="144"/>
  <c r="D53" i="168" s="1"/>
  <c r="D52" i="168" s="1"/>
  <c r="D64" i="168" s="1"/>
  <c r="C11" i="144"/>
  <c r="C7" i="144"/>
  <c r="D15" i="145"/>
  <c r="D43" i="168" s="1"/>
  <c r="D7" i="145"/>
  <c r="D36" i="168" s="1"/>
  <c r="D35" i="168" s="1"/>
  <c r="D50" i="168" s="1"/>
  <c r="C15" i="145"/>
  <c r="C7" i="145"/>
  <c r="D13" i="146"/>
  <c r="D28" i="168" s="1"/>
  <c r="D21" i="168" s="1"/>
  <c r="D33" i="168" s="1"/>
  <c r="D7" i="146"/>
  <c r="C13" i="146"/>
  <c r="C7" i="146"/>
  <c r="J14" i="147"/>
  <c r="H14" i="147"/>
  <c r="K10" i="147" s="1"/>
  <c r="G14" i="147"/>
  <c r="G12" i="148"/>
  <c r="G11" i="148"/>
  <c r="G10" i="148"/>
  <c r="G9" i="148"/>
  <c r="G8" i="148"/>
  <c r="G7" i="148"/>
  <c r="G12" i="150"/>
  <c r="G11" i="150"/>
  <c r="G10" i="150"/>
  <c r="G9" i="150"/>
  <c r="G8" i="150"/>
  <c r="G7" i="150"/>
  <c r="G14" i="151"/>
  <c r="G13" i="151"/>
  <c r="G12" i="151"/>
  <c r="G11" i="151"/>
  <c r="G10" i="151"/>
  <c r="G9" i="151"/>
  <c r="G8" i="151"/>
  <c r="G7" i="151"/>
  <c r="H18" i="154"/>
  <c r="H16" i="154"/>
  <c r="H15" i="154"/>
  <c r="H14" i="154"/>
  <c r="H12" i="154"/>
  <c r="H11" i="154"/>
  <c r="H10" i="154"/>
  <c r="H8" i="154"/>
  <c r="H7" i="154"/>
  <c r="G13" i="154"/>
  <c r="G9" i="154"/>
  <c r="F13" i="154"/>
  <c r="F9" i="154"/>
  <c r="E13" i="154"/>
  <c r="E9" i="154"/>
  <c r="D13" i="154"/>
  <c r="D9" i="154"/>
  <c r="C13" i="154"/>
  <c r="C9" i="154"/>
  <c r="H18" i="155"/>
  <c r="H16" i="155"/>
  <c r="H15" i="155"/>
  <c r="H14" i="155"/>
  <c r="H12" i="155"/>
  <c r="H11" i="155"/>
  <c r="H10" i="155"/>
  <c r="H8" i="155"/>
  <c r="H7" i="155"/>
  <c r="G13" i="155"/>
  <c r="G9" i="155"/>
  <c r="F13" i="155"/>
  <c r="F9" i="155"/>
  <c r="E13" i="155"/>
  <c r="E9" i="155"/>
  <c r="D13" i="155"/>
  <c r="D9" i="155"/>
  <c r="C13" i="155"/>
  <c r="C9" i="155"/>
  <c r="H18" i="156"/>
  <c r="H16" i="156"/>
  <c r="H15" i="156"/>
  <c r="H14" i="156"/>
  <c r="H12" i="156"/>
  <c r="H11" i="156"/>
  <c r="H10" i="156"/>
  <c r="H8" i="156"/>
  <c r="H7" i="156"/>
  <c r="G13" i="156"/>
  <c r="G9" i="156"/>
  <c r="F13" i="156"/>
  <c r="F9" i="156"/>
  <c r="E13" i="156"/>
  <c r="E9" i="156"/>
  <c r="D13" i="156"/>
  <c r="D9" i="156"/>
  <c r="C13" i="156"/>
  <c r="C9" i="156"/>
  <c r="H18" i="157"/>
  <c r="H16" i="157"/>
  <c r="H15" i="157"/>
  <c r="H14" i="157"/>
  <c r="H12" i="157"/>
  <c r="H11" i="157"/>
  <c r="H10" i="157"/>
  <c r="H8" i="157"/>
  <c r="H7" i="157"/>
  <c r="G13" i="157"/>
  <c r="G9" i="157"/>
  <c r="F13" i="157"/>
  <c r="F9" i="157"/>
  <c r="E13" i="157"/>
  <c r="E9" i="157"/>
  <c r="D13" i="157"/>
  <c r="D9" i="157"/>
  <c r="C13" i="157"/>
  <c r="C9" i="157"/>
  <c r="H18" i="158"/>
  <c r="H16" i="158"/>
  <c r="H15" i="158"/>
  <c r="H14" i="158"/>
  <c r="H12" i="158"/>
  <c r="H11" i="158"/>
  <c r="H10" i="158"/>
  <c r="H8" i="158"/>
  <c r="H7" i="158"/>
  <c r="G13" i="158"/>
  <c r="G9" i="158"/>
  <c r="F13" i="158"/>
  <c r="F9" i="158"/>
  <c r="E13" i="158"/>
  <c r="E9" i="158"/>
  <c r="D13" i="158"/>
  <c r="D9" i="158"/>
  <c r="C13" i="158"/>
  <c r="C9" i="158"/>
  <c r="H18" i="159"/>
  <c r="H16" i="159"/>
  <c r="H15" i="159"/>
  <c r="H14" i="159"/>
  <c r="H12" i="159"/>
  <c r="H11" i="159"/>
  <c r="H10" i="159"/>
  <c r="H8" i="159"/>
  <c r="H7" i="159"/>
  <c r="G13" i="159"/>
  <c r="G9" i="159"/>
  <c r="F13" i="159"/>
  <c r="F9" i="159"/>
  <c r="E13" i="159"/>
  <c r="E9" i="159"/>
  <c r="D13" i="159"/>
  <c r="D9" i="159"/>
  <c r="C13" i="159"/>
  <c r="C9" i="159"/>
  <c r="I18" i="160"/>
  <c r="I16" i="160"/>
  <c r="I15" i="160"/>
  <c r="I14" i="160"/>
  <c r="I12" i="160"/>
  <c r="I11" i="160"/>
  <c r="I10" i="160"/>
  <c r="I8" i="160"/>
  <c r="I7" i="160"/>
  <c r="H13" i="160"/>
  <c r="H9" i="160"/>
  <c r="G13" i="160"/>
  <c r="G9" i="160"/>
  <c r="F13" i="160"/>
  <c r="F9" i="160"/>
  <c r="E13" i="160"/>
  <c r="E9" i="160"/>
  <c r="D13" i="160"/>
  <c r="D9" i="160"/>
  <c r="C13" i="160"/>
  <c r="C9" i="160"/>
  <c r="I28" i="161"/>
  <c r="I27" i="161"/>
  <c r="I26" i="161"/>
  <c r="I24" i="161"/>
  <c r="I23" i="161"/>
  <c r="I22" i="161"/>
  <c r="I21" i="161"/>
  <c r="I19" i="161"/>
  <c r="I18" i="161"/>
  <c r="I16" i="161"/>
  <c r="I15" i="161"/>
  <c r="I14" i="161"/>
  <c r="I13" i="161"/>
  <c r="I12" i="161"/>
  <c r="I10" i="161"/>
  <c r="I9" i="161"/>
  <c r="I8" i="161"/>
  <c r="I6" i="161"/>
  <c r="H30" i="161"/>
  <c r="H29" i="161"/>
  <c r="H20" i="161"/>
  <c r="H25" i="161" s="1"/>
  <c r="H11" i="161"/>
  <c r="H7" i="161"/>
  <c r="G30" i="161"/>
  <c r="G29" i="161"/>
  <c r="G20" i="161"/>
  <c r="G25" i="161" s="1"/>
  <c r="G11" i="161"/>
  <c r="G7" i="161"/>
  <c r="F30" i="161"/>
  <c r="F29" i="161"/>
  <c r="F20" i="161"/>
  <c r="F25" i="161" s="1"/>
  <c r="F11" i="161"/>
  <c r="F7" i="161"/>
  <c r="E30" i="161"/>
  <c r="E29" i="161"/>
  <c r="E20" i="161"/>
  <c r="E25" i="161" s="1"/>
  <c r="E11" i="161"/>
  <c r="E7" i="161"/>
  <c r="D30" i="161"/>
  <c r="D29" i="161"/>
  <c r="D20" i="161"/>
  <c r="D25" i="161" s="1"/>
  <c r="D11" i="161"/>
  <c r="D7" i="161"/>
  <c r="C30" i="161"/>
  <c r="C29" i="161"/>
  <c r="C20" i="161"/>
  <c r="C25" i="161" s="1"/>
  <c r="C11" i="161"/>
  <c r="C7" i="161"/>
  <c r="I27" i="164"/>
  <c r="I26" i="164"/>
  <c r="I25" i="164"/>
  <c r="I23" i="164"/>
  <c r="I22" i="164"/>
  <c r="I21" i="164"/>
  <c r="I20" i="164"/>
  <c r="I18" i="164"/>
  <c r="I17" i="164"/>
  <c r="I15" i="164"/>
  <c r="I14" i="164"/>
  <c r="I13" i="164"/>
  <c r="I12" i="164"/>
  <c r="I10" i="164"/>
  <c r="I9" i="164"/>
  <c r="I8" i="164"/>
  <c r="I6" i="164"/>
  <c r="H29" i="164"/>
  <c r="H28" i="164"/>
  <c r="H19" i="164"/>
  <c r="H24" i="164" s="1"/>
  <c r="H11" i="164"/>
  <c r="H7" i="164"/>
  <c r="G29" i="164"/>
  <c r="G28" i="164"/>
  <c r="G19" i="164"/>
  <c r="G24" i="164" s="1"/>
  <c r="G11" i="164"/>
  <c r="G7" i="164"/>
  <c r="F29" i="164"/>
  <c r="F28" i="164"/>
  <c r="F19" i="164"/>
  <c r="F24" i="164" s="1"/>
  <c r="F11" i="164"/>
  <c r="F7" i="164"/>
  <c r="E29" i="164"/>
  <c r="E28" i="164"/>
  <c r="E19" i="164"/>
  <c r="E24" i="164" s="1"/>
  <c r="E11" i="164"/>
  <c r="E7" i="164"/>
  <c r="D29" i="164"/>
  <c r="D28" i="164"/>
  <c r="D19" i="164"/>
  <c r="D24" i="164" s="1"/>
  <c r="D11" i="164"/>
  <c r="D7" i="164"/>
  <c r="C29" i="164"/>
  <c r="C28" i="164"/>
  <c r="C19" i="164"/>
  <c r="C24" i="164" s="1"/>
  <c r="C11" i="164"/>
  <c r="C7" i="164"/>
  <c r="E52" i="167"/>
  <c r="E47" i="167"/>
  <c r="E41" i="167"/>
  <c r="E38" i="167"/>
  <c r="E27" i="167"/>
  <c r="E21" i="167"/>
  <c r="E9" i="167"/>
  <c r="E6" i="167"/>
  <c r="D52" i="167"/>
  <c r="D47" i="167"/>
  <c r="D41" i="167"/>
  <c r="D38" i="167"/>
  <c r="D27" i="167"/>
  <c r="D21" i="167"/>
  <c r="D9" i="167"/>
  <c r="D6" i="167"/>
  <c r="E33" i="8"/>
  <c r="E27" i="8"/>
  <c r="F27" i="8" s="1"/>
  <c r="E20" i="8"/>
  <c r="F20" i="8" s="1"/>
  <c r="E18" i="8"/>
  <c r="F18" i="8" s="1"/>
  <c r="E13" i="8"/>
  <c r="F13" i="8" s="1"/>
  <c r="E12" i="8"/>
  <c r="E41" i="169"/>
  <c r="E32" i="169"/>
  <c r="E31" i="169"/>
  <c r="E30" i="169"/>
  <c r="E29" i="169"/>
  <c r="C34" i="8"/>
  <c r="E24" i="169"/>
  <c r="C33" i="8" s="1"/>
  <c r="C27" i="8"/>
  <c r="C20" i="8"/>
  <c r="C18" i="8"/>
  <c r="C13" i="8"/>
  <c r="C12" i="8"/>
  <c r="E48" i="170"/>
  <c r="E41" i="170"/>
  <c r="E39" i="170"/>
  <c r="E38" i="170"/>
  <c r="E37" i="170"/>
  <c r="E36" i="170"/>
  <c r="E31" i="170"/>
  <c r="E30" i="7" s="1"/>
  <c r="E27" i="170"/>
  <c r="E24" i="7" s="1"/>
  <c r="F24" i="7" s="1"/>
  <c r="E22" i="170"/>
  <c r="E9" i="7" s="1"/>
  <c r="F9" i="7" s="1"/>
  <c r="E20" i="170"/>
  <c r="E19" i="170"/>
  <c r="E18" i="170"/>
  <c r="E17" i="170"/>
  <c r="E16" i="170"/>
  <c r="E15" i="7" s="1"/>
  <c r="F15" i="7" s="1"/>
  <c r="E15" i="170"/>
  <c r="E14" i="7" s="1"/>
  <c r="F14" i="7" s="1"/>
  <c r="E14" i="170"/>
  <c r="E13" i="7" s="1"/>
  <c r="F13" i="7" s="1"/>
  <c r="E13" i="170"/>
  <c r="E12" i="7" s="1"/>
  <c r="E10" i="170"/>
  <c r="D48" i="170"/>
  <c r="D41" i="170"/>
  <c r="D39" i="170"/>
  <c r="D38" i="170"/>
  <c r="D37" i="170"/>
  <c r="D36" i="170"/>
  <c r="D31" i="170"/>
  <c r="C30" i="7" s="1"/>
  <c r="D27" i="170"/>
  <c r="C24" i="7" s="1"/>
  <c r="D22" i="170"/>
  <c r="C9" i="7" s="1"/>
  <c r="D20" i="170"/>
  <c r="D19" i="170"/>
  <c r="D18" i="170"/>
  <c r="D17" i="170"/>
  <c r="D16" i="170"/>
  <c r="C15" i="7" s="1"/>
  <c r="D15" i="7" s="1"/>
  <c r="D15" i="170"/>
  <c r="C14" i="7" s="1"/>
  <c r="D14" i="170"/>
  <c r="C13" i="7" s="1"/>
  <c r="D13" i="170"/>
  <c r="C12" i="7" s="1"/>
  <c r="D10" i="170"/>
  <c r="E59" i="9"/>
  <c r="E55" i="9"/>
  <c r="E52" i="9"/>
  <c r="E58" i="171"/>
  <c r="C59" i="9" s="1"/>
  <c r="E54" i="171"/>
  <c r="E53" i="171"/>
  <c r="E52" i="171"/>
  <c r="E49" i="171"/>
  <c r="E48" i="171"/>
  <c r="E45" i="171"/>
  <c r="C55" i="9" s="1"/>
  <c r="E44" i="171"/>
  <c r="E43" i="171"/>
  <c r="E40" i="171"/>
  <c r="C52" i="9" s="1"/>
  <c r="E39" i="171"/>
  <c r="E38" i="171"/>
  <c r="E34" i="171"/>
  <c r="E33" i="171"/>
  <c r="E32" i="171"/>
  <c r="E31" i="171"/>
  <c r="E13" i="171"/>
  <c r="E12" i="171"/>
  <c r="E10" i="171"/>
  <c r="E8" i="171"/>
  <c r="C37" i="9"/>
  <c r="E21" i="9"/>
  <c r="E18" i="9"/>
  <c r="E87" i="172"/>
  <c r="E71" i="172"/>
  <c r="E68" i="172"/>
  <c r="C21" i="9"/>
  <c r="C18" i="9"/>
  <c r="H16" i="72" l="1"/>
  <c r="H16" i="71"/>
  <c r="H16" i="70"/>
  <c r="H16" i="69"/>
  <c r="H16" i="68"/>
  <c r="H16" i="67"/>
  <c r="H16" i="66"/>
  <c r="E51" i="9"/>
  <c r="F62" i="77"/>
  <c r="I29" i="161"/>
  <c r="D29" i="136"/>
  <c r="D22" i="136" s="1"/>
  <c r="I10" i="112"/>
  <c r="D38" i="173"/>
  <c r="D27" i="173" s="1"/>
  <c r="D46" i="173" s="1"/>
  <c r="D49" i="173" s="1"/>
  <c r="D32" i="120"/>
  <c r="D50" i="8"/>
  <c r="D10" i="51"/>
  <c r="C11" i="29"/>
  <c r="I20" i="114"/>
  <c r="I20" i="112"/>
  <c r="E37" i="171"/>
  <c r="E36" i="171" s="1"/>
  <c r="C50" i="9" s="1"/>
  <c r="I15" i="114"/>
  <c r="I20" i="113"/>
  <c r="I15" i="112"/>
  <c r="D46" i="7"/>
  <c r="D43" i="8"/>
  <c r="E52" i="170"/>
  <c r="E48" i="7" s="1"/>
  <c r="F48" i="7" s="1"/>
  <c r="F17" i="159"/>
  <c r="D20" i="143"/>
  <c r="C7" i="143" s="1"/>
  <c r="C10" i="143" s="1"/>
  <c r="C20" i="143" s="1"/>
  <c r="C65" i="120"/>
  <c r="C23" i="27"/>
  <c r="E17" i="157"/>
  <c r="G17" i="157"/>
  <c r="D15" i="108"/>
  <c r="D18" i="19"/>
  <c r="C6" i="19" s="1"/>
  <c r="C18" i="19" s="1"/>
  <c r="D20" i="8"/>
  <c r="D13" i="8"/>
  <c r="H13" i="155"/>
  <c r="G21" i="114"/>
  <c r="H21" i="113"/>
  <c r="E21" i="112"/>
  <c r="E20" i="76"/>
  <c r="J25" i="75"/>
  <c r="J7" i="75"/>
  <c r="C20" i="60"/>
  <c r="C20" i="56"/>
  <c r="E17" i="41"/>
  <c r="G17" i="41"/>
  <c r="I17" i="37"/>
  <c r="E17" i="158"/>
  <c r="F20" i="137"/>
  <c r="D20" i="50"/>
  <c r="C6" i="116"/>
  <c r="I29" i="164"/>
  <c r="J13" i="79"/>
  <c r="F17" i="47"/>
  <c r="E17" i="159"/>
  <c r="G17" i="159"/>
  <c r="C17" i="155"/>
  <c r="G17" i="155"/>
  <c r="D31" i="7"/>
  <c r="D37" i="89"/>
  <c r="D52" i="127" s="1"/>
  <c r="C17" i="40"/>
  <c r="G17" i="36"/>
  <c r="D27" i="8"/>
  <c r="D62" i="167"/>
  <c r="F16" i="164"/>
  <c r="F30" i="164" s="1"/>
  <c r="E17" i="160"/>
  <c r="G17" i="154"/>
  <c r="D11" i="170"/>
  <c r="C6" i="7" s="1"/>
  <c r="E11" i="170"/>
  <c r="E6" i="7" s="1"/>
  <c r="F6" i="7" s="1"/>
  <c r="D38" i="89"/>
  <c r="C8" i="89" s="1"/>
  <c r="C38" i="89" s="1"/>
  <c r="D39" i="89"/>
  <c r="C9" i="89" s="1"/>
  <c r="C39" i="89" s="1"/>
  <c r="F20" i="80"/>
  <c r="E6" i="76"/>
  <c r="C17" i="41"/>
  <c r="D17" i="40"/>
  <c r="F17" i="40"/>
  <c r="C17" i="38"/>
  <c r="D17" i="36"/>
  <c r="H17" i="36"/>
  <c r="J9" i="33"/>
  <c r="C20" i="28"/>
  <c r="D21" i="170"/>
  <c r="C16" i="7" s="1"/>
  <c r="C17" i="7" s="1"/>
  <c r="D16" i="164"/>
  <c r="D31" i="164" s="1"/>
  <c r="E8" i="9"/>
  <c r="G21" i="112"/>
  <c r="J25" i="54"/>
  <c r="C17" i="39"/>
  <c r="C17" i="35"/>
  <c r="G17" i="35"/>
  <c r="E16" i="164"/>
  <c r="E30" i="164" s="1"/>
  <c r="F17" i="161"/>
  <c r="F32" i="161" s="1"/>
  <c r="C17" i="159"/>
  <c r="D17" i="158"/>
  <c r="E17" i="156"/>
  <c r="F17" i="154"/>
  <c r="D35" i="143"/>
  <c r="C21" i="143" s="1"/>
  <c r="C24" i="143" s="1"/>
  <c r="C35" i="143" s="1"/>
  <c r="F21" i="112"/>
  <c r="C20" i="50"/>
  <c r="C44" i="8"/>
  <c r="E44" i="8"/>
  <c r="F44" i="8" s="1"/>
  <c r="C8" i="17"/>
  <c r="D33" i="120"/>
  <c r="E29" i="171"/>
  <c r="E26" i="171" s="1"/>
  <c r="C48" i="9" s="1"/>
  <c r="C58" i="9"/>
  <c r="E58" i="9"/>
  <c r="I30" i="161"/>
  <c r="D17" i="157"/>
  <c r="C30" i="120"/>
  <c r="C15" i="109"/>
  <c r="C75" i="90"/>
  <c r="F23" i="80"/>
  <c r="F9" i="77"/>
  <c r="H17" i="39"/>
  <c r="C17" i="37"/>
  <c r="E17" i="37"/>
  <c r="D17" i="35"/>
  <c r="D20" i="28"/>
  <c r="E19" i="9"/>
  <c r="E28" i="170"/>
  <c r="E25" i="7" s="1"/>
  <c r="F25" i="7" s="1"/>
  <c r="E45" i="170"/>
  <c r="E41" i="7" s="1"/>
  <c r="F41" i="7" s="1"/>
  <c r="E62" i="167"/>
  <c r="I28" i="164"/>
  <c r="G16" i="164"/>
  <c r="G30" i="164" s="1"/>
  <c r="F17" i="158"/>
  <c r="G17" i="156"/>
  <c r="H9" i="155"/>
  <c r="K7" i="147"/>
  <c r="C66" i="120"/>
  <c r="D66" i="120"/>
  <c r="D42" i="120"/>
  <c r="D56" i="120" s="1"/>
  <c r="F14" i="80"/>
  <c r="J8" i="80"/>
  <c r="J19" i="79"/>
  <c r="J25" i="79"/>
  <c r="H17" i="72"/>
  <c r="H17" i="71"/>
  <c r="H17" i="70"/>
  <c r="H17" i="69"/>
  <c r="H17" i="68"/>
  <c r="H17" i="67"/>
  <c r="H17" i="66"/>
  <c r="D20" i="61"/>
  <c r="D20" i="57"/>
  <c r="J22" i="54"/>
  <c r="J12" i="43"/>
  <c r="D17" i="41"/>
  <c r="E17" i="39"/>
  <c r="I17" i="39"/>
  <c r="G16" i="8"/>
  <c r="G22" i="8" s="1"/>
  <c r="C39" i="120"/>
  <c r="D40" i="7"/>
  <c r="C14" i="9"/>
  <c r="C24" i="9"/>
  <c r="D18" i="8"/>
  <c r="D15" i="167"/>
  <c r="E15" i="167"/>
  <c r="C16" i="164"/>
  <c r="C30" i="164" s="1"/>
  <c r="H17" i="161"/>
  <c r="H32" i="161" s="1"/>
  <c r="C17" i="158"/>
  <c r="D17" i="156"/>
  <c r="H9" i="156"/>
  <c r="F17" i="155"/>
  <c r="K11" i="147"/>
  <c r="C5" i="8"/>
  <c r="E7" i="170"/>
  <c r="C79" i="120"/>
  <c r="H21" i="112"/>
  <c r="F20" i="111"/>
  <c r="J22" i="79"/>
  <c r="J25" i="65"/>
  <c r="D20" i="49"/>
  <c r="J9" i="40"/>
  <c r="D17" i="38"/>
  <c r="F17" i="38"/>
  <c r="F17" i="37"/>
  <c r="I17" i="36"/>
  <c r="E17" i="35"/>
  <c r="G19" i="7"/>
  <c r="G34" i="7" s="1"/>
  <c r="I25" i="161"/>
  <c r="I7" i="161"/>
  <c r="G17" i="161"/>
  <c r="G32" i="161" s="1"/>
  <c r="D17" i="160"/>
  <c r="D31" i="120"/>
  <c r="F20" i="47"/>
  <c r="G17" i="40"/>
  <c r="D52" i="170"/>
  <c r="C48" i="7" s="1"/>
  <c r="C28" i="8"/>
  <c r="D28" i="8" s="1"/>
  <c r="H16" i="164"/>
  <c r="H31" i="164" s="1"/>
  <c r="C17" i="161"/>
  <c r="C32" i="161" s="1"/>
  <c r="H17" i="160"/>
  <c r="H13" i="158"/>
  <c r="G17" i="158"/>
  <c r="C17" i="156"/>
  <c r="E17" i="155"/>
  <c r="C17" i="154"/>
  <c r="E27" i="131"/>
  <c r="F27" i="131"/>
  <c r="D47" i="127"/>
  <c r="D48" i="127" s="1"/>
  <c r="E55" i="8" s="1"/>
  <c r="F55" i="8" s="1"/>
  <c r="D15" i="109"/>
  <c r="F26" i="80"/>
  <c r="F8" i="80"/>
  <c r="C27" i="76"/>
  <c r="J7" i="65"/>
  <c r="J13" i="42"/>
  <c r="H17" i="40"/>
  <c r="G17" i="39"/>
  <c r="J9" i="38"/>
  <c r="F17" i="36"/>
  <c r="F17" i="35"/>
  <c r="J12" i="30"/>
  <c r="I24" i="164"/>
  <c r="I6" i="81"/>
  <c r="I12" i="81" s="1"/>
  <c r="J7" i="54"/>
  <c r="D28" i="170"/>
  <c r="C25" i="7" s="1"/>
  <c r="E5" i="8"/>
  <c r="F5" i="8" s="1"/>
  <c r="F17" i="157"/>
  <c r="D17" i="154"/>
  <c r="G18" i="141"/>
  <c r="D7" i="138"/>
  <c r="D65" i="120"/>
  <c r="C32" i="120"/>
  <c r="C6" i="8"/>
  <c r="J17" i="80"/>
  <c r="J20" i="80"/>
  <c r="J7" i="79"/>
  <c r="F55" i="77"/>
  <c r="F64" i="77"/>
  <c r="D20" i="59"/>
  <c r="J10" i="54"/>
  <c r="I17" i="41"/>
  <c r="E17" i="40"/>
  <c r="I17" i="40"/>
  <c r="D17" i="39"/>
  <c r="H17" i="38"/>
  <c r="G17" i="37"/>
  <c r="D24" i="7"/>
  <c r="I20" i="161"/>
  <c r="H13" i="154"/>
  <c r="C27" i="131"/>
  <c r="D27" i="131"/>
  <c r="D20" i="111"/>
  <c r="J14" i="80"/>
  <c r="E13" i="76"/>
  <c r="J10" i="65"/>
  <c r="J13" i="38"/>
  <c r="E6" i="8"/>
  <c r="F6" i="8" s="1"/>
  <c r="I7" i="164"/>
  <c r="E17" i="161"/>
  <c r="E32" i="161" s="1"/>
  <c r="F17" i="160"/>
  <c r="H13" i="159"/>
  <c r="C17" i="157"/>
  <c r="G8" i="141"/>
  <c r="E21" i="171" s="1"/>
  <c r="D7" i="170"/>
  <c r="C5" i="7" s="1"/>
  <c r="C15" i="115"/>
  <c r="F11" i="80"/>
  <c r="J10" i="79"/>
  <c r="D27" i="76"/>
  <c r="J13" i="75"/>
  <c r="J19" i="75"/>
  <c r="J16" i="65"/>
  <c r="J13" i="54"/>
  <c r="D17" i="37"/>
  <c r="D45" i="170"/>
  <c r="C41" i="7" s="1"/>
  <c r="E51" i="8"/>
  <c r="F51" i="8" s="1"/>
  <c r="I16" i="22"/>
  <c r="G37" i="8"/>
  <c r="G54" i="8" s="1"/>
  <c r="G57" i="8" s="1"/>
  <c r="I9" i="160"/>
  <c r="H13" i="157"/>
  <c r="C47" i="127"/>
  <c r="C48" i="127" s="1"/>
  <c r="C55" i="8" s="1"/>
  <c r="F21" i="114"/>
  <c r="G21" i="113"/>
  <c r="J16" i="75"/>
  <c r="J22" i="75"/>
  <c r="J19" i="65"/>
  <c r="J16" i="54"/>
  <c r="C12" i="17"/>
  <c r="I19" i="164"/>
  <c r="D17" i="161"/>
  <c r="D31" i="161" s="1"/>
  <c r="G17" i="160"/>
  <c r="H9" i="159"/>
  <c r="E17" i="154"/>
  <c r="G15" i="141"/>
  <c r="E24" i="171" s="1"/>
  <c r="E23" i="171" s="1"/>
  <c r="F17" i="80"/>
  <c r="J26" i="80"/>
  <c r="J16" i="79"/>
  <c r="J22" i="65"/>
  <c r="C20" i="62"/>
  <c r="C20" i="58"/>
  <c r="J19" i="54"/>
  <c r="C20" i="49"/>
  <c r="F17" i="41"/>
  <c r="E17" i="38"/>
  <c r="I17" i="38"/>
  <c r="H17" i="35"/>
  <c r="D23" i="27"/>
  <c r="C34" i="137"/>
  <c r="C33" i="120"/>
  <c r="E53" i="9"/>
  <c r="E54" i="9"/>
  <c r="I13" i="160"/>
  <c r="D18" i="144"/>
  <c r="C31" i="120"/>
  <c r="C6" i="136"/>
  <c r="C40" i="120"/>
  <c r="C61" i="120"/>
  <c r="C25" i="120"/>
  <c r="C25" i="77"/>
  <c r="F25" i="77" s="1"/>
  <c r="F27" i="77"/>
  <c r="J10" i="75"/>
  <c r="H13" i="156"/>
  <c r="C15" i="120"/>
  <c r="D30" i="120"/>
  <c r="C22" i="9"/>
  <c r="C23" i="9"/>
  <c r="E6" i="9"/>
  <c r="H9" i="157"/>
  <c r="E7" i="9"/>
  <c r="E14" i="9"/>
  <c r="E26" i="9"/>
  <c r="E42" i="171"/>
  <c r="D13" i="7"/>
  <c r="D9" i="7"/>
  <c r="D30" i="7"/>
  <c r="C32" i="7"/>
  <c r="D35" i="170"/>
  <c r="C37" i="7" s="1"/>
  <c r="C51" i="8"/>
  <c r="E34" i="8"/>
  <c r="F34" i="8" s="1"/>
  <c r="I11" i="164"/>
  <c r="I11" i="161"/>
  <c r="C17" i="160"/>
  <c r="H9" i="158"/>
  <c r="F17" i="156"/>
  <c r="H9" i="154"/>
  <c r="K9" i="147"/>
  <c r="K13" i="147"/>
  <c r="D13" i="136"/>
  <c r="D6" i="136" s="1"/>
  <c r="E21" i="114"/>
  <c r="I10" i="114"/>
  <c r="F21" i="113"/>
  <c r="I15" i="113"/>
  <c r="C14" i="90"/>
  <c r="C79" i="90" s="1"/>
  <c r="C78" i="90" s="1"/>
  <c r="E12" i="81"/>
  <c r="J11" i="80"/>
  <c r="J23" i="80"/>
  <c r="D25" i="120"/>
  <c r="C35" i="77"/>
  <c r="F35" i="77" s="1"/>
  <c r="F37" i="77"/>
  <c r="C71" i="77"/>
  <c r="F71" i="77" s="1"/>
  <c r="F73" i="77"/>
  <c r="E50" i="9"/>
  <c r="G7" i="83"/>
  <c r="G12" i="83" s="1"/>
  <c r="I7" i="82"/>
  <c r="I12" i="82" s="1"/>
  <c r="C12" i="82"/>
  <c r="D12" i="7"/>
  <c r="C35" i="8"/>
  <c r="D33" i="8"/>
  <c r="F33" i="8"/>
  <c r="K8" i="147"/>
  <c r="K12" i="147"/>
  <c r="D18" i="146"/>
  <c r="G11" i="141"/>
  <c r="E22" i="171" s="1"/>
  <c r="E24" i="9"/>
  <c r="E50" i="171"/>
  <c r="C57" i="9" s="1"/>
  <c r="E48" i="9"/>
  <c r="E57" i="9"/>
  <c r="D14" i="7"/>
  <c r="F12" i="7"/>
  <c r="E21" i="170"/>
  <c r="E16" i="7" s="1"/>
  <c r="E32" i="7"/>
  <c r="F32" i="7" s="1"/>
  <c r="F30" i="7"/>
  <c r="D12" i="8"/>
  <c r="C14" i="8"/>
  <c r="F12" i="8"/>
  <c r="E14" i="8"/>
  <c r="D17" i="159"/>
  <c r="D17" i="155"/>
  <c r="K6" i="147"/>
  <c r="D23" i="145"/>
  <c r="D89" i="120"/>
  <c r="D15" i="115"/>
  <c r="H21" i="114"/>
  <c r="E21" i="113"/>
  <c r="I10" i="113"/>
  <c r="C15" i="108"/>
  <c r="J13" i="65"/>
  <c r="C10" i="51"/>
  <c r="C12" i="51"/>
  <c r="J13" i="40"/>
  <c r="F25" i="8"/>
  <c r="E29" i="8"/>
  <c r="F29" i="8" s="1"/>
  <c r="C44" i="77"/>
  <c r="F44" i="77" s="1"/>
  <c r="F46" i="77"/>
  <c r="C20" i="61"/>
  <c r="C20" i="59"/>
  <c r="C20" i="57"/>
  <c r="J9" i="41"/>
  <c r="J13" i="41"/>
  <c r="J9" i="39"/>
  <c r="F17" i="39"/>
  <c r="J9" i="37"/>
  <c r="J13" i="37"/>
  <c r="J13" i="36"/>
  <c r="C17" i="36"/>
  <c r="E17" i="36"/>
  <c r="I9" i="35"/>
  <c r="I13" i="35"/>
  <c r="C89" i="120"/>
  <c r="C90" i="120" s="1"/>
  <c r="C15" i="116"/>
  <c r="D75" i="90"/>
  <c r="C12" i="83"/>
  <c r="C16" i="77"/>
  <c r="F16" i="77" s="1"/>
  <c r="F18" i="77"/>
  <c r="D20" i="62"/>
  <c r="D20" i="60"/>
  <c r="D20" i="58"/>
  <c r="D20" i="56"/>
  <c r="H17" i="41"/>
  <c r="J13" i="39"/>
  <c r="G17" i="38"/>
  <c r="H17" i="37"/>
  <c r="J9" i="36"/>
  <c r="C16" i="17"/>
  <c r="D25" i="8"/>
  <c r="D23" i="7"/>
  <c r="F23" i="7"/>
  <c r="G49" i="9"/>
  <c r="G61" i="9" s="1"/>
  <c r="G63" i="9" s="1"/>
  <c r="G15" i="9"/>
  <c r="G27" i="9" s="1"/>
  <c r="G33" i="9" s="1"/>
  <c r="C10" i="18"/>
  <c r="D25" i="25"/>
  <c r="D6" i="25"/>
  <c r="C25" i="25"/>
  <c r="C6" i="25"/>
  <c r="D47" i="170" s="1"/>
  <c r="D34" i="26"/>
  <c r="D15" i="26"/>
  <c r="E40" i="170" s="1"/>
  <c r="E38" i="7" s="1"/>
  <c r="F38" i="7" s="1"/>
  <c r="C34" i="26"/>
  <c r="C15" i="26"/>
  <c r="C41" i="8" s="1"/>
  <c r="E28" i="169"/>
  <c r="E29" i="170"/>
  <c r="E22" i="169"/>
  <c r="D29" i="170"/>
  <c r="E84" i="172"/>
  <c r="F14" i="47"/>
  <c r="F10" i="47" s="1"/>
  <c r="I6" i="54"/>
  <c r="H6" i="54"/>
  <c r="G6" i="54"/>
  <c r="F6" i="54"/>
  <c r="E6" i="54"/>
  <c r="D6" i="54"/>
  <c r="C6" i="54"/>
  <c r="I6" i="65"/>
  <c r="H6" i="65"/>
  <c r="G6" i="65"/>
  <c r="F6" i="65"/>
  <c r="E6" i="65"/>
  <c r="D6" i="65"/>
  <c r="C6" i="65"/>
  <c r="I6" i="75"/>
  <c r="H6" i="75"/>
  <c r="G6" i="75"/>
  <c r="F6" i="75"/>
  <c r="E6" i="75"/>
  <c r="D6" i="75"/>
  <c r="C6" i="75"/>
  <c r="E34" i="77"/>
  <c r="D34" i="77"/>
  <c r="I6" i="79"/>
  <c r="H6" i="79"/>
  <c r="G6" i="79"/>
  <c r="F6" i="79"/>
  <c r="E6" i="79"/>
  <c r="D6" i="79"/>
  <c r="C6" i="79"/>
  <c r="I7" i="80"/>
  <c r="H7" i="80"/>
  <c r="G7" i="80"/>
  <c r="E7" i="80"/>
  <c r="D7" i="80"/>
  <c r="C7" i="80"/>
  <c r="D23" i="89"/>
  <c r="D10" i="89"/>
  <c r="C23" i="89"/>
  <c r="C10" i="89"/>
  <c r="D72" i="90"/>
  <c r="D45" i="90"/>
  <c r="D16" i="90"/>
  <c r="D6" i="90"/>
  <c r="C72" i="90"/>
  <c r="C45" i="90"/>
  <c r="C16" i="90"/>
  <c r="C10" i="90"/>
  <c r="C7" i="90"/>
  <c r="D15" i="116"/>
  <c r="D6" i="116"/>
  <c r="D38" i="136"/>
  <c r="C38" i="136"/>
  <c r="C22" i="136"/>
  <c r="F34" i="137"/>
  <c r="E17" i="9"/>
  <c r="F6" i="137"/>
  <c r="E34" i="137"/>
  <c r="E20" i="137"/>
  <c r="E6" i="137"/>
  <c r="D34" i="137"/>
  <c r="D20" i="137"/>
  <c r="D6" i="137"/>
  <c r="C20" i="137"/>
  <c r="C6" i="137"/>
  <c r="D55" i="138"/>
  <c r="D46" i="138"/>
  <c r="D38" i="138"/>
  <c r="C55" i="138"/>
  <c r="C46" i="138"/>
  <c r="C38" i="138"/>
  <c r="C64" i="120" s="1"/>
  <c r="C7" i="138"/>
  <c r="E22" i="140"/>
  <c r="K22" i="140" s="1"/>
  <c r="E21" i="140"/>
  <c r="K21" i="140" s="1"/>
  <c r="F14" i="141"/>
  <c r="F7" i="141"/>
  <c r="E14" i="141"/>
  <c r="E7" i="141"/>
  <c r="D14" i="141"/>
  <c r="D7" i="141"/>
  <c r="C14" i="141"/>
  <c r="C7" i="141"/>
  <c r="E37" i="167"/>
  <c r="E34" i="167" s="1"/>
  <c r="E20" i="167"/>
  <c r="E17" i="167" s="1"/>
  <c r="D37" i="167"/>
  <c r="D34" i="167" s="1"/>
  <c r="D20" i="167"/>
  <c r="D17" i="167" s="1"/>
  <c r="E35" i="170"/>
  <c r="D24" i="170" l="1"/>
  <c r="D30" i="164"/>
  <c r="E35" i="8"/>
  <c r="F35" i="8" s="1"/>
  <c r="E31" i="164"/>
  <c r="I21" i="112"/>
  <c r="H30" i="164"/>
  <c r="I30" i="164" s="1"/>
  <c r="D41" i="7"/>
  <c r="C10" i="9"/>
  <c r="I21" i="114"/>
  <c r="C31" i="164"/>
  <c r="C7" i="89"/>
  <c r="C37" i="89" s="1"/>
  <c r="C7" i="7"/>
  <c r="C19" i="7" s="1"/>
  <c r="D48" i="7"/>
  <c r="C51" i="9"/>
  <c r="C7" i="5" s="1"/>
  <c r="K14" i="147"/>
  <c r="C42" i="120"/>
  <c r="C56" i="120" s="1"/>
  <c r="C57" i="120" s="1"/>
  <c r="D6" i="7"/>
  <c r="D5" i="170"/>
  <c r="C6" i="143"/>
  <c r="D71" i="90"/>
  <c r="C31" i="161"/>
  <c r="I16" i="164"/>
  <c r="I31" i="164" s="1"/>
  <c r="C26" i="120"/>
  <c r="F31" i="164"/>
  <c r="C34" i="77"/>
  <c r="F34" i="77" s="1"/>
  <c r="D36" i="143"/>
  <c r="E41" i="9" s="1"/>
  <c r="H31" i="161"/>
  <c r="E7" i="8"/>
  <c r="F7" i="8" s="1"/>
  <c r="E24" i="170"/>
  <c r="H17" i="158"/>
  <c r="E20" i="9"/>
  <c r="D12" i="170"/>
  <c r="C12" i="4" s="1"/>
  <c r="D36" i="89"/>
  <c r="G31" i="164"/>
  <c r="C13" i="90"/>
  <c r="C6" i="90" s="1"/>
  <c r="D25" i="7"/>
  <c r="E26" i="7"/>
  <c r="F26" i="7" s="1"/>
  <c r="E10" i="9"/>
  <c r="C7" i="8"/>
  <c r="D5" i="8"/>
  <c r="E56" i="9"/>
  <c r="D44" i="8"/>
  <c r="G51" i="7"/>
  <c r="G54" i="7" s="1"/>
  <c r="C26" i="7"/>
  <c r="D45" i="167"/>
  <c r="D63" i="167" s="1"/>
  <c r="C6" i="138"/>
  <c r="C60" i="120" s="1"/>
  <c r="C62" i="120" s="1"/>
  <c r="J6" i="75"/>
  <c r="I21" i="113"/>
  <c r="F31" i="161"/>
  <c r="E47" i="170"/>
  <c r="E45" i="7" s="1"/>
  <c r="F45" i="7" s="1"/>
  <c r="C34" i="120"/>
  <c r="H17" i="154"/>
  <c r="C36" i="143"/>
  <c r="C41" i="9" s="1"/>
  <c r="D37" i="138"/>
  <c r="E5" i="170"/>
  <c r="D33" i="116"/>
  <c r="C8" i="9"/>
  <c r="D6" i="8"/>
  <c r="E5" i="7"/>
  <c r="D5" i="7" s="1"/>
  <c r="D51" i="8"/>
  <c r="I17" i="35"/>
  <c r="E88" i="172" s="1"/>
  <c r="C67" i="120"/>
  <c r="C29" i="8"/>
  <c r="D29" i="8" s="1"/>
  <c r="E76" i="172"/>
  <c r="D32" i="161"/>
  <c r="E31" i="161"/>
  <c r="H17" i="157"/>
  <c r="D6" i="138"/>
  <c r="D60" i="120" s="1"/>
  <c r="D62" i="120" s="1"/>
  <c r="D63" i="120" s="1"/>
  <c r="D69" i="120" s="1"/>
  <c r="J17" i="38"/>
  <c r="D32" i="7"/>
  <c r="G31" i="161"/>
  <c r="E20" i="171"/>
  <c r="E18" i="171" s="1"/>
  <c r="C47" i="9" s="1"/>
  <c r="E81" i="172"/>
  <c r="D34" i="120"/>
  <c r="I17" i="161"/>
  <c r="I32" i="161" s="1"/>
  <c r="E27" i="76"/>
  <c r="H17" i="155"/>
  <c r="D55" i="8"/>
  <c r="J17" i="40"/>
  <c r="E5" i="169"/>
  <c r="E13" i="169" s="1"/>
  <c r="E16" i="169" s="1"/>
  <c r="E45" i="167"/>
  <c r="E63" i="167" s="1"/>
  <c r="E67" i="167" s="1"/>
  <c r="D66" i="167" s="1"/>
  <c r="J6" i="65"/>
  <c r="F16" i="7"/>
  <c r="E17" i="7"/>
  <c r="F17" i="7" s="1"/>
  <c r="D46" i="170"/>
  <c r="C45" i="7"/>
  <c r="D17" i="120"/>
  <c r="G14" i="141"/>
  <c r="C17" i="120" s="1"/>
  <c r="E22" i="9"/>
  <c r="E23" i="9"/>
  <c r="H17" i="159"/>
  <c r="E34" i="170"/>
  <c r="E37" i="7"/>
  <c r="D37" i="7" s="1"/>
  <c r="D21" i="141"/>
  <c r="F21" i="141"/>
  <c r="C71" i="90"/>
  <c r="J6" i="79"/>
  <c r="J17" i="39"/>
  <c r="C6" i="145"/>
  <c r="C23" i="145" s="1"/>
  <c r="E9" i="171" s="1"/>
  <c r="C6" i="146"/>
  <c r="C18" i="146" s="1"/>
  <c r="J17" i="37"/>
  <c r="G7" i="141"/>
  <c r="C16" i="120" s="1"/>
  <c r="D16" i="120"/>
  <c r="C21" i="141"/>
  <c r="E60" i="9"/>
  <c r="D64" i="120"/>
  <c r="D67" i="120" s="1"/>
  <c r="C17" i="9"/>
  <c r="E12" i="170"/>
  <c r="E7" i="4" s="1"/>
  <c r="D51" i="127"/>
  <c r="D53" i="127" s="1"/>
  <c r="E54" i="170" s="1"/>
  <c r="E52" i="7" s="1"/>
  <c r="F52" i="7" s="1"/>
  <c r="J7" i="80"/>
  <c r="J6" i="54"/>
  <c r="D40" i="170"/>
  <c r="E41" i="8"/>
  <c r="F41" i="8" s="1"/>
  <c r="J17" i="36"/>
  <c r="E12" i="5"/>
  <c r="E7" i="5"/>
  <c r="F14" i="8"/>
  <c r="I17" i="160"/>
  <c r="D34" i="8"/>
  <c r="H17" i="156"/>
  <c r="E40" i="8"/>
  <c r="E27" i="169"/>
  <c r="C40" i="8"/>
  <c r="C12" i="5"/>
  <c r="D14" i="8"/>
  <c r="E21" i="141"/>
  <c r="E46" i="171"/>
  <c r="C56" i="9" s="1"/>
  <c r="F7" i="80"/>
  <c r="E48" i="8"/>
  <c r="C33" i="116"/>
  <c r="J17" i="41"/>
  <c r="D16" i="7"/>
  <c r="E41" i="171"/>
  <c r="C54" i="9"/>
  <c r="C19" i="9"/>
  <c r="C20" i="9"/>
  <c r="E40" i="9"/>
  <c r="C6" i="144"/>
  <c r="C18" i="144" s="1"/>
  <c r="E11" i="171" s="1"/>
  <c r="C40" i="9" s="1"/>
  <c r="D64" i="167"/>
  <c r="C51" i="127"/>
  <c r="C37" i="138"/>
  <c r="E60" i="171"/>
  <c r="E59" i="171" s="1"/>
  <c r="E25" i="9" l="1"/>
  <c r="D7" i="8"/>
  <c r="D35" i="8"/>
  <c r="C6" i="9"/>
  <c r="C6" i="89"/>
  <c r="E16" i="8"/>
  <c r="E22" i="8" s="1"/>
  <c r="D23" i="170"/>
  <c r="D33" i="170" s="1"/>
  <c r="E46" i="170"/>
  <c r="C7" i="4"/>
  <c r="D67" i="167"/>
  <c r="E32" i="6"/>
  <c r="D26" i="7"/>
  <c r="E49" i="7"/>
  <c r="F49" i="7" s="1"/>
  <c r="E39" i="9"/>
  <c r="C16" i="8"/>
  <c r="E7" i="7"/>
  <c r="D7" i="7" s="1"/>
  <c r="D17" i="7"/>
  <c r="C63" i="120"/>
  <c r="C39" i="9"/>
  <c r="E23" i="170"/>
  <c r="E33" i="170" s="1"/>
  <c r="E26" i="169"/>
  <c r="C68" i="120"/>
  <c r="C34" i="7"/>
  <c r="E74" i="172"/>
  <c r="F5" i="7"/>
  <c r="C35" i="120"/>
  <c r="C7" i="9"/>
  <c r="I31" i="161"/>
  <c r="G21" i="141"/>
  <c r="E16" i="9"/>
  <c r="C18" i="120"/>
  <c r="E79" i="172"/>
  <c r="E47" i="9"/>
  <c r="E45" i="8"/>
  <c r="F45" i="8" s="1"/>
  <c r="F40" i="8"/>
  <c r="C52" i="127"/>
  <c r="C53" i="127" s="1"/>
  <c r="D54" i="170" s="1"/>
  <c r="C52" i="7" s="1"/>
  <c r="D52" i="7" s="1"/>
  <c r="C36" i="89"/>
  <c r="D40" i="8"/>
  <c r="C45" i="8"/>
  <c r="E39" i="169"/>
  <c r="C48" i="8"/>
  <c r="D18" i="120"/>
  <c r="D41" i="8"/>
  <c r="C53" i="9"/>
  <c r="E35" i="171"/>
  <c r="C49" i="9" s="1"/>
  <c r="C16" i="9"/>
  <c r="C38" i="9"/>
  <c r="E42" i="7"/>
  <c r="F42" i="7" s="1"/>
  <c r="F37" i="7"/>
  <c r="E9" i="9"/>
  <c r="F48" i="8"/>
  <c r="E52" i="8"/>
  <c r="F52" i="8" s="1"/>
  <c r="C38" i="7"/>
  <c r="D34" i="170"/>
  <c r="C32" i="6"/>
  <c r="C17" i="4"/>
  <c r="E12" i="4"/>
  <c r="E38" i="9"/>
  <c r="C49" i="7"/>
  <c r="D45" i="7"/>
  <c r="D49" i="7" l="1"/>
  <c r="F16" i="8"/>
  <c r="D53" i="170"/>
  <c r="D56" i="170" s="1"/>
  <c r="D16" i="8"/>
  <c r="E53" i="170"/>
  <c r="E56" i="170" s="1"/>
  <c r="C22" i="8"/>
  <c r="D22" i="8" s="1"/>
  <c r="D45" i="8"/>
  <c r="E49" i="9"/>
  <c r="E61" i="9" s="1"/>
  <c r="E19" i="7"/>
  <c r="D19" i="7" s="1"/>
  <c r="F7" i="7"/>
  <c r="C9" i="9"/>
  <c r="C11" i="9" s="1"/>
  <c r="C69" i="120"/>
  <c r="E17" i="171"/>
  <c r="E15" i="9"/>
  <c r="E27" i="9" s="1"/>
  <c r="E46" i="169"/>
  <c r="E49" i="169" s="1"/>
  <c r="C19" i="120"/>
  <c r="E73" i="172"/>
  <c r="E72" i="172" s="1"/>
  <c r="C25" i="9" s="1"/>
  <c r="D38" i="7"/>
  <c r="C42" i="7"/>
  <c r="E11" i="9"/>
  <c r="D48" i="8"/>
  <c r="C52" i="8"/>
  <c r="D52" i="8" s="1"/>
  <c r="C60" i="9"/>
  <c r="C15" i="9"/>
  <c r="E37" i="8"/>
  <c r="F22" i="8"/>
  <c r="E17" i="5"/>
  <c r="E17" i="4" l="1"/>
  <c r="E42" i="9"/>
  <c r="E44" i="9" s="1"/>
  <c r="E42" i="6" s="1"/>
  <c r="C17" i="5"/>
  <c r="C37" i="8"/>
  <c r="C54" i="8" s="1"/>
  <c r="E27" i="6"/>
  <c r="F19" i="7"/>
  <c r="E34" i="7"/>
  <c r="E51" i="7" s="1"/>
  <c r="E22" i="6"/>
  <c r="E15" i="171"/>
  <c r="E5" i="171" s="1"/>
  <c r="D42" i="7"/>
  <c r="E17" i="6"/>
  <c r="C51" i="7"/>
  <c r="E54" i="8"/>
  <c r="F37" i="8"/>
  <c r="C27" i="9"/>
  <c r="E33" i="9"/>
  <c r="C61" i="9"/>
  <c r="E74" i="166" l="1"/>
  <c r="E68" i="171"/>
  <c r="E66" i="171"/>
  <c r="E63" i="9"/>
  <c r="F52" i="9" s="1"/>
  <c r="E12" i="6"/>
  <c r="D37" i="8"/>
  <c r="F34" i="7"/>
  <c r="D34" i="7"/>
  <c r="C42" i="9"/>
  <c r="F21" i="9"/>
  <c r="F29" i="9"/>
  <c r="F31" i="9"/>
  <c r="F18" i="9"/>
  <c r="E7" i="6"/>
  <c r="F26" i="9"/>
  <c r="F19" i="9"/>
  <c r="F24" i="9"/>
  <c r="F14" i="9"/>
  <c r="F10" i="9"/>
  <c r="F7" i="9"/>
  <c r="F20" i="9"/>
  <c r="F17" i="9"/>
  <c r="F6" i="9"/>
  <c r="F8" i="9"/>
  <c r="F15" i="9"/>
  <c r="F22" i="9"/>
  <c r="F25" i="9"/>
  <c r="F16" i="9"/>
  <c r="F23" i="9"/>
  <c r="F27" i="9"/>
  <c r="F9" i="9"/>
  <c r="E57" i="8"/>
  <c r="F57" i="8" s="1"/>
  <c r="F54" i="8"/>
  <c r="D54" i="8"/>
  <c r="C57" i="8"/>
  <c r="C54" i="7"/>
  <c r="D51" i="7"/>
  <c r="C22" i="6"/>
  <c r="C33" i="9"/>
  <c r="D27" i="9" s="1"/>
  <c r="F51" i="7"/>
  <c r="E54" i="7"/>
  <c r="F11" i="9"/>
  <c r="F37" i="9" l="1"/>
  <c r="F60" i="9"/>
  <c r="F40" i="9"/>
  <c r="F54" i="9"/>
  <c r="F53" i="9"/>
  <c r="F48" i="9"/>
  <c r="F61" i="9"/>
  <c r="F57" i="9"/>
  <c r="F44" i="9"/>
  <c r="F38" i="9"/>
  <c r="F50" i="9"/>
  <c r="F55" i="9"/>
  <c r="F47" i="9"/>
  <c r="F49" i="9"/>
  <c r="F51" i="9"/>
  <c r="F42" i="9"/>
  <c r="F39" i="9"/>
  <c r="F41" i="9"/>
  <c r="F56" i="9"/>
  <c r="F43" i="9"/>
  <c r="F58" i="9"/>
  <c r="F59" i="9"/>
  <c r="C27" i="6"/>
  <c r="E72" i="171"/>
  <c r="C37" i="6"/>
  <c r="C17" i="6"/>
  <c r="C44" i="9"/>
  <c r="C12" i="6" s="1"/>
  <c r="D54" i="7"/>
  <c r="C47" i="6"/>
  <c r="D31" i="9"/>
  <c r="C7" i="6"/>
  <c r="D26" i="9"/>
  <c r="D14" i="9"/>
  <c r="D24" i="9"/>
  <c r="D18" i="9"/>
  <c r="D29" i="9"/>
  <c r="D21" i="9"/>
  <c r="D10" i="9"/>
  <c r="D23" i="9"/>
  <c r="D22" i="9"/>
  <c r="D8" i="9"/>
  <c r="D25" i="9"/>
  <c r="D17" i="9"/>
  <c r="D19" i="9"/>
  <c r="D7" i="9"/>
  <c r="D6" i="9"/>
  <c r="D20" i="9"/>
  <c r="D11" i="9"/>
  <c r="D9" i="9"/>
  <c r="D16" i="9"/>
  <c r="D15" i="9"/>
  <c r="F54" i="7"/>
  <c r="E47" i="6"/>
  <c r="D57" i="8"/>
  <c r="D74" i="166" l="1"/>
  <c r="C105" i="168"/>
  <c r="C42" i="6"/>
  <c r="C63" i="9"/>
  <c r="E70" i="171"/>
  <c r="D52" i="9" l="1"/>
  <c r="D42" i="9"/>
  <c r="D41" i="9"/>
  <c r="D39" i="9"/>
  <c r="D49" i="9"/>
  <c r="D61" i="9"/>
  <c r="D37" i="9"/>
  <c r="D57" i="9"/>
  <c r="D50" i="9"/>
  <c r="D56" i="9"/>
  <c r="D53" i="9"/>
  <c r="D58" i="9"/>
  <c r="D48" i="9"/>
  <c r="D51" i="9"/>
  <c r="D54" i="9"/>
  <c r="D43" i="9"/>
  <c r="D44" i="9"/>
  <c r="D59" i="9"/>
  <c r="D55" i="9"/>
  <c r="D47" i="9"/>
  <c r="D40" i="9"/>
  <c r="D38" i="9"/>
  <c r="D60" i="9"/>
  <c r="E37" i="6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</author>
  </authors>
  <commentList>
    <comment ref="D15" authorId="0" shapeId="0" xr:uid="{B6FE60A7-EBF1-4117-A78D-AA055FDD1E50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Beata</author>
  </authors>
  <commentList>
    <comment ref="D15" authorId="0" shapeId="0" xr:uid="{1932F54B-5F7D-4F76-9101-8D318A7D30EF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  <comment ref="E15" authorId="0" shapeId="0" xr:uid="{00000000-0006-0000-0300-000001000000}">
      <text>
        <r>
          <rPr>
            <b/>
            <sz val="9"/>
            <color indexed="81"/>
            <rFont val="Tahoma"/>
            <family val="2"/>
            <charset val="238"/>
          </rPr>
          <t>Beata:</t>
        </r>
        <r>
          <rPr>
            <sz val="9"/>
            <color indexed="81"/>
            <rFont val="Tahoma"/>
            <family val="2"/>
            <charset val="238"/>
          </rPr>
          <t xml:space="preserve">
w tym 57 712 premia Zarząd za 1 q 2018</t>
        </r>
      </text>
    </comment>
  </commentList>
</comments>
</file>

<file path=xl/sharedStrings.xml><?xml version="1.0" encoding="utf-8"?>
<sst xmlns="http://schemas.openxmlformats.org/spreadsheetml/2006/main" count="4258" uniqueCount="2013">
  <si>
    <t>AKTYWA</t>
  </si>
  <si>
    <t>a) w jednostkach powiązanych</t>
  </si>
  <si>
    <t>1. Materiały</t>
  </si>
  <si>
    <t>2. Półprodukty i produkty w toku</t>
  </si>
  <si>
    <t>– w tym obiekty w zabudowie</t>
  </si>
  <si>
    <t>3. Produkty gotowe</t>
  </si>
  <si>
    <t>4. Towary</t>
  </si>
  <si>
    <t>1. Należności od jednostek powiązanych</t>
  </si>
  <si>
    <t>– do 12 miesięcy</t>
  </si>
  <si>
    <t>– powyżej 12 miesięcy</t>
  </si>
  <si>
    <t>b) inne</t>
  </si>
  <si>
    <t>2. Należności od pozostałych jednostek, w których jednostka posiada zaangażowanie w kapitale</t>
  </si>
  <si>
    <t>3. Należności od pozostałych jednostek</t>
  </si>
  <si>
    <t>c) inne</t>
  </si>
  <si>
    <t>b) w pozostałych jednostkach</t>
  </si>
  <si>
    <t>AKTYWA RAZEM</t>
  </si>
  <si>
    <t>Nota</t>
  </si>
  <si>
    <t>31.12.2016</t>
  </si>
  <si>
    <t>31.12.2015</t>
  </si>
  <si>
    <t>PASYWA</t>
  </si>
  <si>
    <t>– tworzone zgodnie z umową (statutem) spółki</t>
  </si>
  <si>
    <t>– na udziały (akcje) własne</t>
  </si>
  <si>
    <t>1. Wobec jednostek powiązanych</t>
  </si>
  <si>
    <t>2. Wobec pozostałych jednostek, w których jednostka posiada zaangażowanie w kapitale</t>
  </si>
  <si>
    <t>b) z tytułu emisji dłużnych papierów wartościowych</t>
  </si>
  <si>
    <t>c) inne zobowiązania finansowe</t>
  </si>
  <si>
    <t>d) zobowiązania wekslowe</t>
  </si>
  <si>
    <t>1. Ujemna wartość firmy</t>
  </si>
  <si>
    <t>PASYWA RAZEM</t>
  </si>
  <si>
    <t>Liczba akcji</t>
  </si>
  <si>
    <t>Rozwodniona liczba akcji</t>
  </si>
  <si>
    <t>* Wskaźnik obliczony z uwzględnieniem liczby potencjalnych akcji zwykłych zastosowanych przy wyliczeniu rozwodnionego zysku (straty) na jedną akcję zwykłą.</t>
  </si>
  <si>
    <t>RACHUNEK ZYSKÓW I STRAT [wariant porównawczy] za 2016</t>
  </si>
  <si>
    <t>A. Przychody netto ze sprzedaży i zrównane z nimi, w tym:</t>
  </si>
  <si>
    <t>– od jednostek powiązanych</t>
  </si>
  <si>
    <t>I. Przychody netto ze sprzedaży produktów</t>
  </si>
  <si>
    <t>II. Zmiana stanu produktów (zwiększenie – wartość dodatnia, zmniejszenie – wartość ujemna)</t>
  </si>
  <si>
    <t>III. Koszt wytworzenia produktów na własne potrzeby jednostki</t>
  </si>
  <si>
    <t>IV. Przychody netto ze sprzedaży towarów i materiałów</t>
  </si>
  <si>
    <t>B. Koszty działalności operacyjnej</t>
  </si>
  <si>
    <t>I. Amortyzacja</t>
  </si>
  <si>
    <t>II. Zużycie materiałów i energii</t>
  </si>
  <si>
    <t>III. Usługi obce</t>
  </si>
  <si>
    <t>IV. Podatki i opłaty, w tym:</t>
  </si>
  <si>
    <t>– podatek akcyzowy</t>
  </si>
  <si>
    <t>V. Wynagrodzenia</t>
  </si>
  <si>
    <t>VI. Ubezpieczenia społeczne i inne świadczenia w tym:</t>
  </si>
  <si>
    <t>– emerytalne</t>
  </si>
  <si>
    <t>VII. Pozostałe koszty rodzajowe</t>
  </si>
  <si>
    <t>VIII. Wartość sprzedanych towarów i materiałów</t>
  </si>
  <si>
    <t>C. Zysk (strata) ze sprzedaży (A–B)</t>
  </si>
  <si>
    <t>D. Pozostałe przychody operacyjne</t>
  </si>
  <si>
    <t>I. Zysk z tytułu rozchodu niefinansowych aktywów trwałych</t>
  </si>
  <si>
    <t>II. Dotacje</t>
  </si>
  <si>
    <t>III. Aktualizacja wartości aktywów niefinansowych</t>
  </si>
  <si>
    <t>IV. Inne przychody operacyjne</t>
  </si>
  <si>
    <t>E. Pozostałe koszty operacyjne</t>
  </si>
  <si>
    <t>I. Strata z tytułu rozchodu niefinansowych aktywów trwałych</t>
  </si>
  <si>
    <t>II. Aktualizacja wartości aktywów niefinansowych</t>
  </si>
  <si>
    <t>III. Inne koszty operacyjne</t>
  </si>
  <si>
    <t>F. Zysk (strata) z działalności operacyjnej (C+D–E)</t>
  </si>
  <si>
    <t>G. Przychody finansowe</t>
  </si>
  <si>
    <t>I. Dywidendy i udziały w zyskach, w tym:</t>
  </si>
  <si>
    <t>a) od jednostek powiązanych, w tym:</t>
  </si>
  <si>
    <t>– w których jednostka posiada zaangażowanie w kapitale</t>
  </si>
  <si>
    <t>b) od jednostek pozostałych, w tym:</t>
  </si>
  <si>
    <t>II. Odsetki, w tym:</t>
  </si>
  <si>
    <t>III. Zysk z tytułu rozchodu aktywów finansowych, w tym:</t>
  </si>
  <si>
    <t>– w jednostkach powiązanych</t>
  </si>
  <si>
    <t>IV. Aktualizacja wartości aktywów niefinansowych</t>
  </si>
  <si>
    <t>V. Inne</t>
  </si>
  <si>
    <t>H. Koszty finansowe</t>
  </si>
  <si>
    <t>I. Odsetki, w tym:</t>
  </si>
  <si>
    <t>– dla jednostek powiązanych</t>
  </si>
  <si>
    <t>II. Strata z tytułu rozchodu aktywów finansowych, w tym:</t>
  </si>
  <si>
    <t>III. Aktualizacja wartości aktywów finansowych</t>
  </si>
  <si>
    <t>IV. Inne</t>
  </si>
  <si>
    <t>I. Zysk (strata) brutto (F+G–H)</t>
  </si>
  <si>
    <t>J. Podatek dochodowy</t>
  </si>
  <si>
    <t>K. Pozostałe obowiązkowe zmniejszenia zysku (zwiększenia straty)</t>
  </si>
  <si>
    <t>L. Zysk (strata) netto (I–J–K)</t>
  </si>
  <si>
    <t>– jednostkom powiązanym</t>
  </si>
  <si>
    <t>C. Zysk (strata) brutto ze sprzedaży (A–B)</t>
  </si>
  <si>
    <t>D. Koszty sprzedaży</t>
  </si>
  <si>
    <t>E. Koszty ogólnego zarządu</t>
  </si>
  <si>
    <t>F. Zysk (strata) ze sprzedaży (C–D–E)</t>
  </si>
  <si>
    <t>G. Pozostałe przychody operacyjne</t>
  </si>
  <si>
    <t>H. Pozostałe koszty operacyjne</t>
  </si>
  <si>
    <t>I. Zysk (strata) z działalności operacyjnej (F+G–H)</t>
  </si>
  <si>
    <t>J. Przychody finansowe</t>
  </si>
  <si>
    <t>a) od jednostek powiązanych, w tym</t>
  </si>
  <si>
    <t>b) od jednostek pozostałych, w tym</t>
  </si>
  <si>
    <t>IV. Aktualizacja wartości aktywów finansowych</t>
  </si>
  <si>
    <t>K. Koszty finansowe</t>
  </si>
  <si>
    <t>L. Zysk (strata) brutto (I+J–K)</t>
  </si>
  <si>
    <t>M. Podatek dochodowy</t>
  </si>
  <si>
    <t>N. Pozostałe obowiązkowe zmniejszenia zysku (zwiększenia straty)</t>
  </si>
  <si>
    <t>O. Zysk (strata) netto (L–M–N)</t>
  </si>
  <si>
    <t>– zmiany przyjętych zasad (polityki) rachunkowości</t>
  </si>
  <si>
    <t>– korekty błędów</t>
  </si>
  <si>
    <t>– …</t>
  </si>
  <si>
    <t>– podziału zysku (ponad wymaganą ustawowo minimalną wartość)</t>
  </si>
  <si>
    <t>– zbycie lub likwidacja uprzednio zaktualizowanych środków trwałych – różnica z aktualizacji wyceny dotycząca rozchodowanych środków trwałych</t>
  </si>
  <si>
    <t>– aktualizacji innych aktywów</t>
  </si>
  <si>
    <t>– różnic kursowych z przeliczenia oddziałów zagranicznych</t>
  </si>
  <si>
    <t>– pokrycia straty bilansowej</t>
  </si>
  <si>
    <t>– umorzenia udziałów własnych</t>
  </si>
  <si>
    <t>– podwyższenia kapitału zakładowego lub rezerwowego</t>
  </si>
  <si>
    <t>– wypłaty dywidendy</t>
  </si>
  <si>
    <t>– zwrotu dopłat wspólnikom</t>
  </si>
  <si>
    <t>– podziału zysku z lat ubiegłych</t>
  </si>
  <si>
    <t>– przeznaczenia na podwyższenie kapitału zakładowego, zapasowego lub rezerwowego</t>
  </si>
  <si>
    <t>– pokrycia straty za poprzednie lata obrotowe</t>
  </si>
  <si>
    <t>– przeznaczenia na umorzenie udziałów</t>
  </si>
  <si>
    <t>– przeniesienia straty z lat ubiegłych do pokrycia</t>
  </si>
  <si>
    <t>– straty na sprzedaży lub umorzeniu drogą obniżenia kapitału zakładowego udziałów (akcji) własnych nieznajdującej pokrycia w kapitale zapasowym</t>
  </si>
  <si>
    <t>– pokrycia straty z lat ubiegłych z kapitałów: zapasowego i rezerwowego</t>
  </si>
  <si>
    <t>– pokrycia straty z lat ubiegłych z obniżenia kapitału podstawowego</t>
  </si>
  <si>
    <t>– pokrycia straty z lat ubiegłych z dopłat wspólników</t>
  </si>
  <si>
    <t>Rachunek przepływów pieniężnych (PLN) (metoda bezpośrednia)</t>
  </si>
  <si>
    <t>Treść</t>
  </si>
  <si>
    <t>A. Przepływy środków pieniężnych z działalności operacyjnej</t>
  </si>
  <si>
    <t>I. Wpływy</t>
  </si>
  <si>
    <t>1. Sprzedaż</t>
  </si>
  <si>
    <t>2. Inne wpływy z działalności operacyjnej</t>
  </si>
  <si>
    <t>II. Wydatki</t>
  </si>
  <si>
    <t>1. Dostawy i usługi</t>
  </si>
  <si>
    <t>2. Wynagrodzenia netto</t>
  </si>
  <si>
    <t>3. Ubezpieczenia społeczne i zdrowotne oraz inne świadczenia</t>
  </si>
  <si>
    <t>4. Podatki i opłaty o charakterze publicznoprawnym</t>
  </si>
  <si>
    <t>5. Inne wydatki operacyjne</t>
  </si>
  <si>
    <t>III. Przepływy pieniężne netto z działalności operacyjnej (I–II)</t>
  </si>
  <si>
    <t>B. Przepływy środków pieniężnych z działalności inwestycyjnej</t>
  </si>
  <si>
    <t>1. Zbycie wartości niematerialnych i prawnych oraz rzeczowych aktywów trwałych</t>
  </si>
  <si>
    <t>2. Zbycie inwestycji w nieruchomości oraz wartości niematerialne i prawne</t>
  </si>
  <si>
    <t>3. Z aktywów finansowych, w tym:</t>
  </si>
  <si>
    <t>– zbycie aktywów finansowych</t>
  </si>
  <si>
    <t>– dywidendy i udziały w zyskach</t>
  </si>
  <si>
    <t>– spłata udzielonych pożyczek długoterminowych</t>
  </si>
  <si>
    <t>– odsetki</t>
  </si>
  <si>
    <t>– inne wpływy z aktywów finansowych</t>
  </si>
  <si>
    <t>4. Inne wpływy inwestycyjne</t>
  </si>
  <si>
    <t>1. Nabycie wartości niematerialnych i prawnych oraz rzeczowych aktywów trwałych</t>
  </si>
  <si>
    <t>2. Inwestycje w nieruchomości oraz wartości niematerialne i prawne</t>
  </si>
  <si>
    <t>3. Na aktywa finansowe, w tym:</t>
  </si>
  <si>
    <t>– nabycie aktywów finansowych</t>
  </si>
  <si>
    <t>– udzielone pożyczki długoterminowe</t>
  </si>
  <si>
    <t>4. Inne wydatki inwestycyjne</t>
  </si>
  <si>
    <t>III. Przepływy pieniężne netto z działalności inwestycyjnej (I–II)</t>
  </si>
  <si>
    <t>C. Przepływy środków pieniężnych z działalności finansowej</t>
  </si>
  <si>
    <t>1. Wpływy netto z wydania udziałów (emisji akcji) i innych instrumentów kapitałowych oraz dopłat do kapitału</t>
  </si>
  <si>
    <t>2. Kredyty i pożyczki</t>
  </si>
  <si>
    <t>3. Emisja dłużnych papierów wartościowych</t>
  </si>
  <si>
    <t>4. Inne wpływy finansowe</t>
  </si>
  <si>
    <t>1. Nabycie udziałów (akcji) własnych</t>
  </si>
  <si>
    <t>2. Dywidendy i inne wypłaty na rzecz właścicieli</t>
  </si>
  <si>
    <t>3. Inne, niż wypłaty na rzecz właścicieli, wydatki z podziału zysku</t>
  </si>
  <si>
    <t>4. Spłaty kredytów i pożyczek</t>
  </si>
  <si>
    <t>5. Wykup dłużnych papierów wartościowych</t>
  </si>
  <si>
    <t>6. Z tytułu innych zobowiązań finansowych</t>
  </si>
  <si>
    <t>7. Płatności zobowiązań z tytułu umów leasingu finansowego</t>
  </si>
  <si>
    <t>8. Odsetki</t>
  </si>
  <si>
    <t>9. Inne wydatki finansowe</t>
  </si>
  <si>
    <t>III. Przepływy pieniężne netto z działalności finansowej (I–II)</t>
  </si>
  <si>
    <t>D. Przepływy pieniężne netto, razem (A.III.+ B.III + C.III)</t>
  </si>
  <si>
    <t>E. Bilansowa zmiana stanu środków pieniężnych, w tym:</t>
  </si>
  <si>
    <t>– zmiana stanu środków pieniężnych z tytułu różnic kursowych</t>
  </si>
  <si>
    <t>F. Środki pieniężne na początek okresu</t>
  </si>
  <si>
    <t>G. Środki pieniężne na koniec okresu (F+D), w tym:</t>
  </si>
  <si>
    <t>– o ograniczonej możliwości dysponowania</t>
  </si>
  <si>
    <t>1. Amortyzacja</t>
  </si>
  <si>
    <t>INFORMACJE UZUPEŁNIAJĄCE DO BILANSU</t>
  </si>
  <si>
    <t>Nota 1</t>
  </si>
  <si>
    <t>Nota 2</t>
  </si>
  <si>
    <t>Nota 3</t>
  </si>
  <si>
    <t>Nota 4</t>
  </si>
  <si>
    <t>Nota 5</t>
  </si>
  <si>
    <t>Nota 6</t>
  </si>
  <si>
    <t>Nota 7</t>
  </si>
  <si>
    <t>Nota 8</t>
  </si>
  <si>
    <t>Nota 9</t>
  </si>
  <si>
    <t>Nota 10</t>
  </si>
  <si>
    <t>Nota 11</t>
  </si>
  <si>
    <t>Nota 12</t>
  </si>
  <si>
    <t>Nota 13</t>
  </si>
  <si>
    <t>Nota 14</t>
  </si>
  <si>
    <t>Nota 15</t>
  </si>
  <si>
    <t>Nota 16</t>
  </si>
  <si>
    <t>Nota 17</t>
  </si>
  <si>
    <t>Nota 18</t>
  </si>
  <si>
    <t>Nota 19</t>
  </si>
  <si>
    <t>Nota 20</t>
  </si>
  <si>
    <t>Nota 21</t>
  </si>
  <si>
    <t>Nota 22</t>
  </si>
  <si>
    <t>Nota 23</t>
  </si>
  <si>
    <t>Nota 24</t>
  </si>
  <si>
    <t>Nota 25</t>
  </si>
  <si>
    <t>Nota 26</t>
  </si>
  <si>
    <t>Nota 27</t>
  </si>
  <si>
    <t>Nota 28</t>
  </si>
  <si>
    <t>Nota 29</t>
  </si>
  <si>
    <t>Nota 30</t>
  </si>
  <si>
    <t>Nota 31</t>
  </si>
  <si>
    <t>Nota 32</t>
  </si>
  <si>
    <t>Nota 33</t>
  </si>
  <si>
    <t>Nota 34</t>
  </si>
  <si>
    <t>Nota 35</t>
  </si>
  <si>
    <t>Nota 36</t>
  </si>
  <si>
    <t>Nota 37</t>
  </si>
  <si>
    <t>Nota 38</t>
  </si>
  <si>
    <t>Nota 39</t>
  </si>
  <si>
    <t>Nota 40</t>
  </si>
  <si>
    <t>Nota 41</t>
  </si>
  <si>
    <t>Nota 42</t>
  </si>
  <si>
    <t>Nota 43</t>
  </si>
  <si>
    <t>Nota 44</t>
  </si>
  <si>
    <t>Nota 45</t>
  </si>
  <si>
    <t>Nota 46</t>
  </si>
  <si>
    <t>Nota 47</t>
  </si>
  <si>
    <t>Nota 48</t>
  </si>
  <si>
    <t>Nota 49</t>
  </si>
  <si>
    <t>Nota 50</t>
  </si>
  <si>
    <t>Nota 51</t>
  </si>
  <si>
    <t>Nota 52</t>
  </si>
  <si>
    <t>Nota 53</t>
  </si>
  <si>
    <t>Nota 54</t>
  </si>
  <si>
    <t>Nota 55</t>
  </si>
  <si>
    <t>Nota 56</t>
  </si>
  <si>
    <t>Nota 57</t>
  </si>
  <si>
    <t>Nota 58</t>
  </si>
  <si>
    <t>Nota 59</t>
  </si>
  <si>
    <t>Nota 60</t>
  </si>
  <si>
    <t>Nota 61</t>
  </si>
  <si>
    <t>Nota 62</t>
  </si>
  <si>
    <t>Nota 63</t>
  </si>
  <si>
    <t>Nota 64</t>
  </si>
  <si>
    <t>Nota 65</t>
  </si>
  <si>
    <t>Nota 66</t>
  </si>
  <si>
    <t>Nota 67</t>
  </si>
  <si>
    <t>Nota 68</t>
  </si>
  <si>
    <t>Nota 69</t>
  </si>
  <si>
    <t>Nota 70</t>
  </si>
  <si>
    <t>Nota 71</t>
  </si>
  <si>
    <t>Nota 72</t>
  </si>
  <si>
    <t>Nota 73</t>
  </si>
  <si>
    <t>Nota 74</t>
  </si>
  <si>
    <t>Nota 75</t>
  </si>
  <si>
    <t>Nota 76</t>
  </si>
  <si>
    <t>Nota 77</t>
  </si>
  <si>
    <t>Nota 78</t>
  </si>
  <si>
    <t>Nota 79</t>
  </si>
  <si>
    <t>Nota 80</t>
  </si>
  <si>
    <t>Nota 81</t>
  </si>
  <si>
    <t>Nota 82</t>
  </si>
  <si>
    <t>Nota 83</t>
  </si>
  <si>
    <t>Nota 84</t>
  </si>
  <si>
    <t>Nota 85</t>
  </si>
  <si>
    <t>Nota 86</t>
  </si>
  <si>
    <t>Nota 87</t>
  </si>
  <si>
    <t>Nota 88</t>
  </si>
  <si>
    <t>Nota 89</t>
  </si>
  <si>
    <t>Nota 90</t>
  </si>
  <si>
    <t>Nota 91</t>
  </si>
  <si>
    <t>Nota 92</t>
  </si>
  <si>
    <t>Nota 93</t>
  </si>
  <si>
    <t>Nota 94</t>
  </si>
  <si>
    <t>Nota 95</t>
  </si>
  <si>
    <t>Nota 96</t>
  </si>
  <si>
    <t>Nota 97</t>
  </si>
  <si>
    <t>Nota 98</t>
  </si>
  <si>
    <t>Nota 99</t>
  </si>
  <si>
    <t>Nota 100</t>
  </si>
  <si>
    <t>Nota 101</t>
  </si>
  <si>
    <t>Nota 102</t>
  </si>
  <si>
    <t>Nota 103</t>
  </si>
  <si>
    <t>Nota 104</t>
  </si>
  <si>
    <t>Nota 105</t>
  </si>
  <si>
    <t>Nota 106</t>
  </si>
  <si>
    <t>Nota 107</t>
  </si>
  <si>
    <t>Nota 108</t>
  </si>
  <si>
    <t>Nota 109</t>
  </si>
  <si>
    <t>Nota 110</t>
  </si>
  <si>
    <t>Nota 111</t>
  </si>
  <si>
    <t>Nota 112</t>
  </si>
  <si>
    <t>Nota 113</t>
  </si>
  <si>
    <t>Nota 114</t>
  </si>
  <si>
    <t>Nota 115</t>
  </si>
  <si>
    <t>Nota 116</t>
  </si>
  <si>
    <t>Nota 117</t>
  </si>
  <si>
    <t>Nota 118</t>
  </si>
  <si>
    <t>Nota 119</t>
  </si>
  <si>
    <t>Nota 120</t>
  </si>
  <si>
    <t>Nota 121</t>
  </si>
  <si>
    <t>Nota 122</t>
  </si>
  <si>
    <t>Nota 123</t>
  </si>
  <si>
    <t>Nota 124</t>
  </si>
  <si>
    <t>Nota 125</t>
  </si>
  <si>
    <t>Nota 126</t>
  </si>
  <si>
    <t>Nota 127</t>
  </si>
  <si>
    <t>Nota 128</t>
  </si>
  <si>
    <t>Nota 129</t>
  </si>
  <si>
    <t>Nota 130</t>
  </si>
  <si>
    <t>Nota 131</t>
  </si>
  <si>
    <t>Nota 132</t>
  </si>
  <si>
    <t>Nota 133</t>
  </si>
  <si>
    <t>Nota 134</t>
  </si>
  <si>
    <t>Nota 135</t>
  </si>
  <si>
    <t>Nota 136</t>
  </si>
  <si>
    <t>Nota 137</t>
  </si>
  <si>
    <t>Nota 138</t>
  </si>
  <si>
    <t>Nota 139</t>
  </si>
  <si>
    <t>Nota 140</t>
  </si>
  <si>
    <t>Nota 141</t>
  </si>
  <si>
    <t>Nota 142</t>
  </si>
  <si>
    <t>Nota 143</t>
  </si>
  <si>
    <t>Nota 144</t>
  </si>
  <si>
    <t>Nota 145</t>
  </si>
  <si>
    <t>Nota 146</t>
  </si>
  <si>
    <t>Nota 147</t>
  </si>
  <si>
    <t>Nota 148</t>
  </si>
  <si>
    <t>Nota 149</t>
  </si>
  <si>
    <t>Nota 150</t>
  </si>
  <si>
    <t>Nota 151</t>
  </si>
  <si>
    <t>Nota 152</t>
  </si>
  <si>
    <t>Nota 153</t>
  </si>
  <si>
    <t>Nota 154</t>
  </si>
  <si>
    <t>Nota 155</t>
  </si>
  <si>
    <t>Zmiany w wartościach niematerialnych i prawnych</t>
  </si>
  <si>
    <t>Wartość firmy ustalona przy połączeniu metodą nabycia (art. 44b ust. 10)</t>
  </si>
  <si>
    <t>Koszty zakończonych prac rozwojowych (art. 33 ust. 3)</t>
  </si>
  <si>
    <t>Zmiany w środkach trwałych</t>
  </si>
  <si>
    <t>Zmiany w długoterminowych inwestycjach niefinansowych, w tym w jednostkach powiązanych</t>
  </si>
  <si>
    <t>Zmiany w długoterminowych aktywach finansowych w jednostkach zależnych</t>
  </si>
  <si>
    <t>Zmiany w długoterminowych aktywach finansowych w jednostkach współzależnych</t>
  </si>
  <si>
    <t>Zmiany w długoterminowych aktywach finansowych w jednostkach stowarzyszonych</t>
  </si>
  <si>
    <t>Zmiany w długoterminowych aktywach finansowych posiadanych u znaczącego inwestora</t>
  </si>
  <si>
    <t>Zmiany w długoterminowych aktywach finansowych posiadanych u wspólnika jednostki współzależnej</t>
  </si>
  <si>
    <t>Zmiany w długoterminowych aktywach finansowych w jednostce dominującej</t>
  </si>
  <si>
    <t>Odpisy aktualizujące wartość długoterminowych niefinansowych aktywów trwałych</t>
  </si>
  <si>
    <t>Odpisy aktualizujące wartość długoterminowych aktywów finansowych</t>
  </si>
  <si>
    <t>Wartość gruntów użytkowanych wieczyście</t>
  </si>
  <si>
    <t>Wartość nieamortyzowanych lub nieumarzanych przez jednostkę środków trwałych, używanych na podstawie umów najmu, dzierżawy lub innych umów, w tym z tytułu leasingu</t>
  </si>
  <si>
    <t>Liczba i wartości posiadanych papierów wartościowych lub praw</t>
  </si>
  <si>
    <t>Odpisy aktualizujące wartość należności</t>
  </si>
  <si>
    <t>Struktura własności kapitału podstawowego oraz liczba i wartość nominalna subskrybowanych akcji</t>
  </si>
  <si>
    <t>Zmiany w kapitale zapasowym</t>
  </si>
  <si>
    <t>Zmiany w kapitale (funduszu) z aktualizacji wyceny</t>
  </si>
  <si>
    <t>Zmiany w kapitałach (funduszach) rezerwowych</t>
  </si>
  <si>
    <t>Zysk (strata) z lat ubiegłych</t>
  </si>
  <si>
    <t>Propozycje co do sposobu podziału zysku lub pokrycia straty za rok obrotowy</t>
  </si>
  <si>
    <t>Stan rezerw</t>
  </si>
  <si>
    <t>Zobowiązania długoterminowe – struktura czasowa</t>
  </si>
  <si>
    <t>Zobowiązania zabezpieczone na majątku jednostki</t>
  </si>
  <si>
    <t>Wykaz czynnych i biernych rozliczeń międzyokresowych</t>
  </si>
  <si>
    <t>Powiązania składników aktywów w bilansie</t>
  </si>
  <si>
    <t>Powiązania składników pasywów w bilansie</t>
  </si>
  <si>
    <t>Zobowiązania warunkowe wobec jednostek pozostałych (struktura wg tytułów)</t>
  </si>
  <si>
    <t>Zobowiązania warunkowe wobec jednostek powiązanych lub stowarzyszonych (struktura wg tytułów)</t>
  </si>
  <si>
    <t>Składniki aktywów niebędące instrumentami finansowymi wyceniane według wartości godziwej</t>
  </si>
  <si>
    <t>Pochodne instrumenty finansowe niewyceniane w wartości godziwej</t>
  </si>
  <si>
    <t>Struktura rzeczowa i terytorialna przychodów netto ze sprzedaży towarów i produktów</t>
  </si>
  <si>
    <t>Dane o kosztach rodzajowych oraz o kosztach wytworzenia produktów na własne potrzeby</t>
  </si>
  <si>
    <t>Wysokość odpisów aktualizujących wartość zapasów</t>
  </si>
  <si>
    <t>Informacje o przychodach, kosztach, wynikach działalności zaniechanej w roku obrotowym lub przewidzianej do zaniechania w roku następnym</t>
  </si>
  <si>
    <t>Rozliczenie głównych pozycji różniących podstawę opodatkowania podatkiem dochodowym a wynikiem finansowym (zyskiem, stratą) brutto</t>
  </si>
  <si>
    <t>Koszt wytworzenia środków trwałych w budowie, w tym odsetki oraz różnice kursowe powiększające koszt wytworzenia środków trwałych w budowie</t>
  </si>
  <si>
    <t>Odsetki i różnice kursowe powiększające wartość zapasów w roku obrotowym</t>
  </si>
  <si>
    <t>Poniesione w ostatnim roku i planowane na następny rok nakłady na niefinansowe aktywa trwałe</t>
  </si>
  <si>
    <t>Przychody incydentalne lub o nadzwyczajnej wartości</t>
  </si>
  <si>
    <t>Koszty incydentalne lub o nadzwyczajnej wartości</t>
  </si>
  <si>
    <t>Kursy dewiz przyjęte do wyceny pozycji sprawozdania finansowego wyrażonych w walutach obcych</t>
  </si>
  <si>
    <t>Struktura środków pieniężnych do rachunku przepływów pieniężnych</t>
  </si>
  <si>
    <t>Charakter i cel gospodarczy zawartych umów nieuwzględnionych w bilansie w zakresie niezbędnym do oceny ich wpływu na sytuację majątkową, finansową i wynik finansowy jednostki</t>
  </si>
  <si>
    <t>Transakcje zawarte ze stronami powiązanymi określonymi w Międzynarodowych Standardach Rachunkowości przyjętych Rozp. WE nr 1606/2002, zawarte na innych warunkach niż rynkowe</t>
  </si>
  <si>
    <t>Przeciętne w roku obrotowym zatrudnienie w grupach zawodowych</t>
  </si>
  <si>
    <t>Należne lub wypłacone wynagrodzenia osobom wchodzącym w skład organów zarządzających, nadzorujących i administrujących za rok obrotowy</t>
  </si>
  <si>
    <t>Zobowiązania wynikające z emerytur i świadczeń o podobnym charakterze</t>
  </si>
  <si>
    <t>Zaliczki, kredyty, pożyczki i świadczenia o podobnym charakterze udzielone osobom wchodzącym w skład organów zarządzających</t>
  </si>
  <si>
    <t>Zaliczki, kredyty, pożyczki i świadczenia o podobnym charakterze udzielone osobom wchodzącym w skład organów nadzorujących</t>
  </si>
  <si>
    <t>Zaliczki, kredyty, pożyczki i świadczenia o podobnym charakterze udzielone osobom wchodzącym w skład organów administrujących jednostki</t>
  </si>
  <si>
    <t>Zobowiązania zaciągnięte w imieniu członków organów zarządzających, nadzorujących i administrujących tytułem gwarancji i poręczeń</t>
  </si>
  <si>
    <t>Wynagrodzenia biegłego rewidenta lub podmiotu uprawnionego do badania sprawozdań finansowych, wypłacone lub należne za rok obrotowy</t>
  </si>
  <si>
    <t>Informacje o przychodach i kosztach z tytułu błędów popełnionych w latach ubiegłych odnoszonych w roku obrotowym na kapitał (fundusz) własny</t>
  </si>
  <si>
    <t>Informacje o przychodach i kosztach z tytułu błędów popełnionych w latach ubiegłych odnoszonych w roku obrotowym w wynik finansowy</t>
  </si>
  <si>
    <t>Informacja o istotnych zdarzeniach, jakie nastąpiły po dniu bilansowym, nieuwzględnionych w sprawozdaniu finansowym oraz ich wpływie na sytuację majątkową, finansową i wynik finansowy</t>
  </si>
  <si>
    <t>Zmiany polityki rachunkowości, które wywierają istotny wpływ na sytuację majątkową, finansową i wynik finansowy</t>
  </si>
  <si>
    <t>Informacje liczbowe, wraz z wyjaśnienieme zapewniające porównywalność danych sprawozdania finansowego za rok poprzedzający ze sprawozdaniem za rok obrotowy</t>
  </si>
  <si>
    <t>Informacje o wspólnych przedsięwzięciach, które nie podlegają konsolidacji</t>
  </si>
  <si>
    <t>Informacje o transakcjach z jednostkami powiązanymi</t>
  </si>
  <si>
    <t>Wykaz spółek, w których jednostka posiada zaangażowanie w kapitale lub 20% w ogólnej liczbie głosów w organie stanowiącym spółki</t>
  </si>
  <si>
    <t>Dane uzupełniające w związku ze skorzystaniem ze zwolnienia z konsolidacji</t>
  </si>
  <si>
    <t>Podstawowe wskaźniki ekonomiczno-finansowe jednostek nieobjętych konsolidacją</t>
  </si>
  <si>
    <t>Informacje o jednostce sporządzającej skonsolidowane sprawozdanie finansowe na najwyższym szczeblu grupy kapitałowej, w skład której wchodzi spółka jako jednostka zależna</t>
  </si>
  <si>
    <t>Informacje o jednostce sporządzającej skonsolidowane sprawozdanie finansowe na najniższym szczeblu grupy kapitałowej, w skład której wchodzi spółka jako jednostka zależna</t>
  </si>
  <si>
    <t>Informacje o jednostkach, w których dana jednostka jest wspólnikiem ponoszącym nieograniczoną odpowiedzialność majątkową</t>
  </si>
  <si>
    <t>Informacje o połączeniu w okresie sprawozdawczym jednostek metodą nabycia</t>
  </si>
  <si>
    <t>Informacje o połączeniu w okresie sprawozdawczym jednostek metodą łączenia udziałów</t>
  </si>
  <si>
    <t>Zagrożenia dla kontynuacji działalności</t>
  </si>
  <si>
    <t>Inne informacje niż wymienione, jeżeli mogłyby w istotny sposób wpłynąć na ocenę sytuacji majątkowej i finansowej oraz wynik finansowy jednostki</t>
  </si>
  <si>
    <t>Skutki realizacji przedsięwzięć deweloperskich dla umów o sprzedaż wyrobu gotowego</t>
  </si>
  <si>
    <t>Skutki realizacji przedsięwzięć deweloperskich dla umów wycenianych wg KSR 3</t>
  </si>
  <si>
    <t>Zmiana stanu aktywów z tytułu odroczonego podatku dochodowego</t>
  </si>
  <si>
    <t>Zmiana stanu rezerwy z tytułu odroczonego podatku dochodowego</t>
  </si>
  <si>
    <t>Niezakończone usługi budowlane</t>
  </si>
  <si>
    <t>Straty z niezakończonych umów budowlanych</t>
  </si>
  <si>
    <t>Istotne odpisy aktualizujące wartość pozostałych aktywów</t>
  </si>
  <si>
    <t>Leasing finansowy u korzystającego</t>
  </si>
  <si>
    <t>Leasing u finansującego</t>
  </si>
  <si>
    <t>Struktura własnościowa wartości niematerialnych i prawnych</t>
  </si>
  <si>
    <t>Struktura własnościowa środków trwałych</t>
  </si>
  <si>
    <t>Środki trwałe wykazywane pozabilansowo</t>
  </si>
  <si>
    <t>Zmiany w należnościach długoterminowych</t>
  </si>
  <si>
    <t>Należności długoterminowe (struktura walutowa)</t>
  </si>
  <si>
    <t>Zapasy</t>
  </si>
  <si>
    <t>Struktura należności krótkoterminowych</t>
  </si>
  <si>
    <t>Należności krótkoterminowe od jednostek powiązanych (struktura własnościowa)</t>
  </si>
  <si>
    <t>Należności krótkoterminowe (struktura walutowa)</t>
  </si>
  <si>
    <t>Akcje (udziały) własne</t>
  </si>
  <si>
    <t>Akcje (udziały) emitenta będące własnością jednostek podporządkowanych</t>
  </si>
  <si>
    <t>Zobowiązania długoterminowe wobec jednostek zależnych – struktura czasowa</t>
  </si>
  <si>
    <t>Zobowiązania długoterminowe wobec jednostek współzależnych – struktura czasowa</t>
  </si>
  <si>
    <t>Zobowiązania długoterminowe wobec jednostek stowarzyszonych – struktura czasowa</t>
  </si>
  <si>
    <t>Zobowiązania długoterminowe wobec znaczącego inwestora- struktura czasowa</t>
  </si>
  <si>
    <t>Zobowiązania długoterminowe wobec wspólnika jednostki współzależnej – struktura czasowa</t>
  </si>
  <si>
    <t>Zobowiązania długoterminowe wobec jednostki dominującej – struktura czasowa</t>
  </si>
  <si>
    <t>Zobowiązania długoterminowe wobec pozostałych jednostek – struktura czasowa</t>
  </si>
  <si>
    <t>Zobowiązania długoterminowe (struktura walutowa)</t>
  </si>
  <si>
    <t>Zobowiązania długoterminowe z tytułu kredytów i pożyczek</t>
  </si>
  <si>
    <t>Zobowiązania długoterminowe z tytułu wyemitowanych dłużnych instrumentów finansowych</t>
  </si>
  <si>
    <t>Zobowiązania krótkoterminowe wobec jednostek zależnych</t>
  </si>
  <si>
    <t>Zobowiązania krótkoterminowe wobec jednostek współzależnych</t>
  </si>
  <si>
    <t>Zobowiązania krótkoterminowe wobec jednostek stowarzyszonych</t>
  </si>
  <si>
    <t>Zobowiązania krótkoterminowe wobec znaczącego inwestora</t>
  </si>
  <si>
    <t>Zobowiązania krótkoterminowe wobec wspólnika jednostki współzależnej</t>
  </si>
  <si>
    <t>Zobowiązania krótkoterminowe wobec jednostki dominującej</t>
  </si>
  <si>
    <t>Zobowiązania krótkoterminowe wobec pozostałych jednostek</t>
  </si>
  <si>
    <t>Fundusze specjalne</t>
  </si>
  <si>
    <t>Zobowiązania krótkoterminowe (struktura walutowa)</t>
  </si>
  <si>
    <t>Zobowiązania krótkoterminowe z tytułu kredytów i pożyczek</t>
  </si>
  <si>
    <t>Zobowiązania krótkoterminowe z tytułu wyemitowanych dłużnych instrumentów finansowych</t>
  </si>
  <si>
    <t>Wartość księgowa spółki przypadająca na jedną akcję</t>
  </si>
  <si>
    <t>Należności warunkowe od jednostek powiązanych (struktura wg powiązań)</t>
  </si>
  <si>
    <t>Zobowiązania warunkowe na rzecz jednostek powiązanych (struktura wg powiązań)</t>
  </si>
  <si>
    <t>Udziały lub akcje w jednostkach podporządkowanych – informacje ogólne</t>
  </si>
  <si>
    <t>Udziały lub akcje w jednostkach podporządkowanych – informacje liczbowe</t>
  </si>
  <si>
    <t>Udziały lub akcje w pozostałych jednostkach</t>
  </si>
  <si>
    <t>Papiery wartościowe, udziały i inne długoterminowe aktywa finansowe (struktura walutowa)</t>
  </si>
  <si>
    <t>Papiery wartościowe, udziały i inne długoterminowe aktywa finansowe (według zbywalności)</t>
  </si>
  <si>
    <t>Udzielone pożyczki długoterminowe (struktura walutowa)</t>
  </si>
  <si>
    <t>Inne inwestycje długoterminowe (struktura walutowa)</t>
  </si>
  <si>
    <t>Zmiany w krótkoterminowych aktywach finansowych w jednostkach zależnych</t>
  </si>
  <si>
    <t>Zmiany w krótkoterminowych aktywach finansowych w jednostkach współzależnych</t>
  </si>
  <si>
    <t>Zmiany w krótkoterminowych aktywach finansowych w jednostkach stowarzyszonych</t>
  </si>
  <si>
    <t>Zmiany w krótkoterminowych aktywach finansowych posiadanych u znaczącego inwestora</t>
  </si>
  <si>
    <t>Zmiany w krótkoterminowych aktywach finansowych posiadanych u wspólnika jednostki współzależnej</t>
  </si>
  <si>
    <t>Zmiany w krótkoterminowych aktywach finansowych w jednostce dominującej</t>
  </si>
  <si>
    <t>Zmiany w inwestycjach krótkoterminowych niefinansowych, w tym w jednostkach powiązanych</t>
  </si>
  <si>
    <t>Środki pieniężne i inne aktywa pieniężne</t>
  </si>
  <si>
    <t>Środki pieniężne i inne aktywa pieniężne (struktura walutowa)</t>
  </si>
  <si>
    <t>Papiery wartościowe, udziały i inne krótkoterminowe aktywa finansowe (struktura walutowa)</t>
  </si>
  <si>
    <t>Papiery wartościowe, udziały i inne krótkoterminowe aktywa finansowe (według zbywalności)</t>
  </si>
  <si>
    <t>Udzielone pożyczki krótkoterminowe (struktura walutowa)</t>
  </si>
  <si>
    <t>Dane rozliczenia kręgu kosztów</t>
  </si>
  <si>
    <t>Inne przychody operacyjne</t>
  </si>
  <si>
    <t>Inne koszty operacyjne</t>
  </si>
  <si>
    <t>Wybrane przychody finansowe</t>
  </si>
  <si>
    <t>Wybrane koszty finansowe</t>
  </si>
  <si>
    <t>Pozostałe obowiązkowe zmniejszenia zysku/zwiększenia straty</t>
  </si>
  <si>
    <t>Udział w zyskach netto jednostek podporządkowanych wycenianych metodą praw własności</t>
  </si>
  <si>
    <t>Instrumenty finansowe – Charakterystyka instrumentów finansowych, w tym niewycenianych w wartości godziwej</t>
  </si>
  <si>
    <t>Instrumenty finansowe – Emisja, wykup i spłata nieudziałowych i kapitałowych papierów wartościowych</t>
  </si>
  <si>
    <t>Instrumenty finansowe – Zestawienie odpisów aktualizujących z tytułu trwałej utraty wartości aktywów finansowych</t>
  </si>
  <si>
    <t>Instrumenty finansowe – Zmiany kapitału z aktualizacji wyceny w zakresie instrumentów finansowych</t>
  </si>
  <si>
    <t>Instrumenty finansowe – Przychody z odsetek powstałe z aktywów finansowych</t>
  </si>
  <si>
    <t>Instrumenty finansowe – Koszty z odsetek powstałe z zobowiązań finansowych</t>
  </si>
  <si>
    <t>Instrumenty finansowe – Cele i zasady zarządzania ryzykiem finansowym</t>
  </si>
  <si>
    <t>Instrumenty finansowe – Informacje na temat stosowanych zasad rachunkowości zabezpieczeń</t>
  </si>
  <si>
    <t>Instrumenty finansowe – Planowane transakcje i uprawdopodobnione przyszłe zobowiązania objęte zabezpieczeniem przepływów pieniężnych</t>
  </si>
  <si>
    <t>Instrumenty finansowe – Zmiany kapitału z aktualizacji wyceny wynikające z wyceny instrumentów zabezpieczających w przypadku zabezpieczenia przepływów pieniężnych</t>
  </si>
  <si>
    <t>Instrumenty finansowe – Informacje na temat ryzyka stopy procentowej i ryzyka kredytowego</t>
  </si>
  <si>
    <t>Instrumenty finansowe – Przekwalifikowanie aktywów finansowych w papiery wartościowe lub umowy odkupu</t>
  </si>
  <si>
    <t>Instrumenty finansowe – Zmiana klasyfikacji aktywów finansowych</t>
  </si>
  <si>
    <t>Wartość brutto na początek okresu</t>
  </si>
  <si>
    <t>Zwiększenia, w tym:</t>
  </si>
  <si>
    <t>– nabycie</t>
  </si>
  <si>
    <t>– przemieszczenie wewnętrzne</t>
  </si>
  <si>
    <t>– inne</t>
  </si>
  <si>
    <t>Zmniejszenia, w tym:</t>
  </si>
  <si>
    <t>– likwidacja</t>
  </si>
  <si>
    <t>– rozchód</t>
  </si>
  <si>
    <t>Wartość brutto na koniec okresu</t>
  </si>
  <si>
    <t>Umorzenia na początek okresu</t>
  </si>
  <si>
    <t>Umorzenia bieżące – zwiększenia</t>
  </si>
  <si>
    <t>Umorzenia – zmniejszenia</t>
  </si>
  <si>
    <t>Razem umorzenia na koniec okresu</t>
  </si>
  <si>
    <t>Odpisy z tytułu trwałej utraty wartości na początek okresu</t>
  </si>
  <si>
    <t>Zwiększenia</t>
  </si>
  <si>
    <t>Zmniejszenia</t>
  </si>
  <si>
    <t>Odpisy z tytułu trwałej utraty wartości na koniec okresu</t>
  </si>
  <si>
    <t>Wartość księgowa netto na początek okresu</t>
  </si>
  <si>
    <t>Wartość księgowa netto na koniec okresu</t>
  </si>
  <si>
    <t>Stopień zużycia od wartości początkowej (%)</t>
  </si>
  <si>
    <t>Komentarz:</t>
  </si>
  <si>
    <t>Koszty zakończonych prac rozwojowych</t>
  </si>
  <si>
    <t>Wartość firmy</t>
  </si>
  <si>
    <t>Autorskie prawa majątkowe, prawa pokrewne, licencje i koncesje</t>
  </si>
  <si>
    <t>Prawa do wynalazków, patentów, znaków towarowych, wzorów użytkowych oraz zdobniczych</t>
  </si>
  <si>
    <t>Oprogramowanie komputerów</t>
  </si>
  <si>
    <t>Inne, w tym know-how</t>
  </si>
  <si>
    <t>Razem</t>
  </si>
  <si>
    <t>Tytuł powstania wartości firmy</t>
  </si>
  <si>
    <t>Kwota wartości firmy</t>
  </si>
  <si>
    <t>Okres amortyzacji wartości firmy</t>
  </si>
  <si>
    <t>Uzasadnienie ustalonego okresu amortyzacji</t>
  </si>
  <si>
    <t>Wartość amortyzacji / umorzenia</t>
  </si>
  <si>
    <t>Tytuł kosztów zakończonych prac rozwojowych</t>
  </si>
  <si>
    <t>Kwota zakończonych prac rozwojowych</t>
  </si>
  <si>
    <t>Okres amortyzacji kosztów zakończonych prac rozwojowych</t>
  </si>
  <si>
    <t>– aktualizacja wartości</t>
  </si>
  <si>
    <t>Umorzenie na początek okresu</t>
  </si>
  <si>
    <t>Umorzenie na koniec okresu</t>
  </si>
  <si>
    <t>Grunty</t>
  </si>
  <si>
    <t>Prawo wieczystego użytkowania gruntów</t>
  </si>
  <si>
    <t>Budynki i budowle oraz będące odrębną własnością lokale oraz prawa do lokalu</t>
  </si>
  <si>
    <t>Maszyny i urządzenia</t>
  </si>
  <si>
    <t>Środki transportu</t>
  </si>
  <si>
    <t>Pozostałe środki trwałe</t>
  </si>
  <si>
    <t>Stan na początek okresu</t>
  </si>
  <si>
    <t>w tym w cenie nabycia</t>
  </si>
  <si>
    <t>– korekty aktualizujące wartość</t>
  </si>
  <si>
    <t>– sprzedaż</t>
  </si>
  <si>
    <t>Stan na koniec okresu</t>
  </si>
  <si>
    <t>W jednostkach powiązanych</t>
  </si>
  <si>
    <t>Nieruchomości</t>
  </si>
  <si>
    <t>Wartości niematerialne i prawne</t>
  </si>
  <si>
    <t>Inne inwestycje długoterminowe</t>
  </si>
  <si>
    <t>W jednostkach pozostałych</t>
  </si>
  <si>
    <t>Długoterminowe aktywa finansowe w jednostkach zależnych, w tym:</t>
  </si>
  <si>
    <t>udziały lub akcje</t>
  </si>
  <si>
    <t>dłużne papiery wartościowe</t>
  </si>
  <si>
    <t>inne papiery wartościowe (wg rodzaju)</t>
  </si>
  <si>
    <t>udzielone pożyczki</t>
  </si>
  <si>
    <t>inne długoterminowe aktywa finansowe (wg rodzaju)</t>
  </si>
  <si>
    <t>Długoterminowe aktywa finansowe w jednostkach współzależnych, w tym:</t>
  </si>
  <si>
    <t>Długoterminowe aktywa finansowe w jednostkach stowarzyszonych, w tym:</t>
  </si>
  <si>
    <t>Długoterminowe aktywa finansowe u znaczącego inwestora, w tym:</t>
  </si>
  <si>
    <t>Długoterminowe aktywa finansowe u wspólnika jednostki współzależnej, w tym:</t>
  </si>
  <si>
    <t>Długoterminowe aktywa finansowe w jednostce dominującej, w tym:</t>
  </si>
  <si>
    <t>Tytuł aktywu trwałego</t>
  </si>
  <si>
    <t>Środki trwałe</t>
  </si>
  <si>
    <t>Należności długoterminowe</t>
  </si>
  <si>
    <t>Nieruchomości inwestycyjne</t>
  </si>
  <si>
    <t>Kwota odpisu dokonana w roku obrotowym</t>
  </si>
  <si>
    <t>Kwota odpisu dokonana w roku poprzedzającym</t>
  </si>
  <si>
    <t>Proszę podać, w której z poniższych kategorii ujęto odpis aktualizujący:_x000D_
- w rachunku zysków i strat_x000D_
- w kapitale własnym_x000D_
- w ujemnej wartości firmy</t>
  </si>
  <si>
    <t>Najważniejsze zdarzenia i okoliczności, które doprowadziły do ujęcia i odwrócenia odpisów aktualizujących spowodowanych utratą wartości</t>
  </si>
  <si>
    <t>Udziały</t>
  </si>
  <si>
    <t>Akcje</t>
  </si>
  <si>
    <t>Inne papiery wartościowe</t>
  </si>
  <si>
    <t>Udzielone pożyczki</t>
  </si>
  <si>
    <t>Inne długoterminowe aktywa finansowe</t>
  </si>
  <si>
    <t>Treść (nr działki, adres)</t>
  </si>
  <si>
    <t>Powierzchnia (m2)</t>
  </si>
  <si>
    <t>Stan na początek roku obrotowego</t>
  </si>
  <si>
    <t>Zmiany stanu w trakcie roku obrotowego</t>
  </si>
  <si>
    <t>Stan na koniec roku obrotowego</t>
  </si>
  <si>
    <t>Grupa rodzajowa środków trwałych wg KRŚT</t>
  </si>
  <si>
    <t>Rodzaj umowy</t>
  </si>
  <si>
    <t>Rodzaj papierów wartościowych lub praw</t>
  </si>
  <si>
    <t>1. Obligacje</t>
  </si>
  <si>
    <t>2. Bony pieniężne NBP</t>
  </si>
  <si>
    <t>3. Bony skarbowe</t>
  </si>
  <si>
    <t>4. Czeki</t>
  </si>
  <si>
    <t>5. Weksle</t>
  </si>
  <si>
    <t>6. Listy zastawne</t>
  </si>
  <si>
    <t>7. Losy loteryjne</t>
  </si>
  <si>
    <t>8. Świadectwa udziałowe</t>
  </si>
  <si>
    <t>9. Zamienne dłużne papiery wartościowe</t>
  </si>
  <si>
    <t>10. Warranty</t>
  </si>
  <si>
    <t>11. Opcje</t>
  </si>
  <si>
    <t>12. …</t>
  </si>
  <si>
    <t>Prawa wynikające z papieru wartościowego</t>
  </si>
  <si>
    <t>Liczba</t>
  </si>
  <si>
    <t>Wartość</t>
  </si>
  <si>
    <t>Rodzaj należności</t>
  </si>
  <si>
    <t>Zmiany stanu odpisów w ciągu roku obrotowego</t>
  </si>
  <si>
    <t>Wykorzystanie</t>
  </si>
  <si>
    <t>Rozwiązanie</t>
  </si>
  <si>
    <t>Struktura własności kapitału podstawowego (akcjonariusze posiadający co najmniej 5% akcji)</t>
  </si>
  <si>
    <t>1. …</t>
  </si>
  <si>
    <t>w tym uprzywilejowane</t>
  </si>
  <si>
    <t>2. …</t>
  </si>
  <si>
    <t>3. …</t>
  </si>
  <si>
    <t>4. …</t>
  </si>
  <si>
    <t>* udział w kapitale podstawowym odpowiada udziałowi w ogólnej liczbie głosów</t>
  </si>
  <si>
    <t>Seria/emisja</t>
  </si>
  <si>
    <t>Data rejestracji</t>
  </si>
  <si>
    <t>Sposób pokrycia kapitału</t>
  </si>
  <si>
    <t>Prawo do dywidendy (od daty)</t>
  </si>
  <si>
    <t>Liczba akcji/udziałów</t>
  </si>
  <si>
    <t>Ilość głosów</t>
  </si>
  <si>
    <t>Cena emisyjna akcji/udziałów</t>
  </si>
  <si>
    <t>Wartość nominalna akcji/udziałów_x000D_
(w PLN)</t>
  </si>
  <si>
    <t>Udział w kapitale podstawowym*</t>
  </si>
  <si>
    <t>Niniejsza nota jest niezbędna, jeśli jednostka nie wypełnia zestawienia zmian w kapitale własnym</t>
  </si>
  <si>
    <t>zwiększenia (z tytułu)</t>
  </si>
  <si>
    <t>– sprzedaży akcji powyżej ich wartości nominalnej,</t>
  </si>
  <si>
    <t>– podziału zysku (utworzony ustawowo)</t>
  </si>
  <si>
    <t>– ...</t>
  </si>
  <si>
    <t>wykorzystanie (z tytułu)</t>
  </si>
  <si>
    <t>– pokrycie straty bilansowej</t>
  </si>
  <si>
    <t>– umorzenie własnych udziałów</t>
  </si>
  <si>
    <t>– podwyższenie kapitału zakładowego</t>
  </si>
  <si>
    <t>Niniejsza nota jest niezbędna jeśli jednostka nie wypełnia zestawienia zmian w kapitale własnym</t>
  </si>
  <si>
    <t>– aktualizacji środków trwałych</t>
  </si>
  <si>
    <t>– aktualizacji wartości godziwej inwestycji długoterminowych, w tym</t>
  </si>
  <si>
    <t>– z wyceny instrumentów zabezpieczających</t>
  </si>
  <si>
    <t>– odroczonego podatku dochodowego, ustalonego od różnic przejściowych odnoszonych na ten kapitał</t>
  </si>
  <si>
    <t>zmniejszenia (z tytułu)</t>
  </si>
  <si>
    <t>– zbycia bądź likwidacji środków trwałych</t>
  </si>
  <si>
    <t>– odroczonego podatku dochodowego, ustalonego od różnic przejściowych odnoszonych na ten kapitał,</t>
  </si>
  <si>
    <t>Stan kapitałów rezerwowych na początek okresu</t>
  </si>
  <si>
    <t>Stan kapitałów rezerwowych na koniec okresu ogółem</t>
  </si>
  <si>
    <t>Zysk (strata) z lat ubiegłych na początek okresu</t>
  </si>
  <si>
    <t>Zysk z lat ubiegłych na początek okresu</t>
  </si>
  <si>
    <t>Zysk z lat ubiegłych na początek okresu, po korektach</t>
  </si>
  <si>
    <t>a) zwiększenie (z tytułu)</t>
  </si>
  <si>
    <t>b) zmniejszenie (z tytułu)</t>
  </si>
  <si>
    <t>Zysk z lat ubiegłych na koniec okresu</t>
  </si>
  <si>
    <t>Strata z lat ubiegłych na początek okresu</t>
  </si>
  <si>
    <t>Strata z lat ubiegłych na początek okresu, po korektach</t>
  </si>
  <si>
    <t>– pokrycia straty z lat ubiegłych z zysku</t>
  </si>
  <si>
    <t>Strata z lat ubiegłych na koniec okresu</t>
  </si>
  <si>
    <t>Zysk (strata) z lat ubiegłych na koniec okresu</t>
  </si>
  <si>
    <t>ZYSK / STRATA NETTO</t>
  </si>
  <si>
    <t>Kapitał (fundusz) zapasowy (+/-)</t>
  </si>
  <si>
    <t>Kapitał (fundusz) rezerwowy (+/-)</t>
  </si>
  <si>
    <t>Zakładowy Fundusz Świadczeń Socjalnych</t>
  </si>
  <si>
    <t>Dywidendy dla wspólników (oprocentowanie kapitału)</t>
  </si>
  <si>
    <t>Nagrody z zysku</t>
  </si>
  <si>
    <t>Cele społeczne</t>
  </si>
  <si>
    <t>Obniżenie kapitału podstawowego</t>
  </si>
  <si>
    <t>Dopłaty wspólników (o ile przewiduje to umowa spółki z o.o.)</t>
  </si>
  <si>
    <t>Pokrycie straty z lat ubiegłych</t>
  </si>
  <si>
    <t>Pokrycie straty z zysków lat przyszłych</t>
  </si>
  <si>
    <t>…</t>
  </si>
  <si>
    <t>* Za rok poprzedni faktyczny podział zysku (pokrycie straty)</t>
  </si>
  <si>
    <t>1. Z tytułu odroczonego podatku dochodowego</t>
  </si>
  <si>
    <t>2. Na świadczenia emerytalne i podobne, w tym:</t>
  </si>
  <si>
    <t>a) długoterminowe</t>
  </si>
  <si>
    <t>b) krótkoterminowe</t>
  </si>
  <si>
    <t>3. Pozostałe rezerwy, w tym:</t>
  </si>
  <si>
    <t>b) krótkoterminowe, w tym:</t>
  </si>
  <si>
    <t>Okres spłaty</t>
  </si>
  <si>
    <t>do 1 roku</t>
  </si>
  <si>
    <t>początek okresu</t>
  </si>
  <si>
    <t>koniec okresu</t>
  </si>
  <si>
    <t>od 1 roku do 3 lat</t>
  </si>
  <si>
    <t>powyżej 3 lat do 5 lat</t>
  </si>
  <si>
    <t>powyżej 5 lat</t>
  </si>
  <si>
    <t>3. Wobec pozostałych jednostek, w tym:</t>
  </si>
  <si>
    <t>Razem (a-e)</t>
  </si>
  <si>
    <t>a) z tytułu kredytów i pożyczek</t>
  </si>
  <si>
    <t>e) inne (proszę podać tytuł)</t>
  </si>
  <si>
    <t>Ogółem</t>
  </si>
  <si>
    <t>Charakter i forma zabezpieczenia</t>
  </si>
  <si>
    <t>– hipoteka</t>
  </si>
  <si>
    <t>– zastaw towarów</t>
  </si>
  <si>
    <t>– zastaw rzeczowych aktywów trwałych</t>
  </si>
  <si>
    <t>– z tytułu ustanowienia sekwestru (tj. oddania majątku pod zarząd osobie trzeciej do czasu rozstrzygnięcia sporu przez sąd)</t>
  </si>
  <si>
    <t>Rodzaj zobowiązania (kredyt, pożyczka)</t>
  </si>
  <si>
    <t>Kwota zobowiązania</t>
  </si>
  <si>
    <t>Długoterminowe rozliczenia międzyokresowe kosztów, w tym:</t>
  </si>
  <si>
    <t>1. Aktywa z tytułu odroczonego podatku dochodowego, w tym:</t>
  </si>
  <si>
    <t>– wynikających ze strat podatkowych, w tym podział według terminów wygaśnięcia prawa do odliczenia tych strat</t>
  </si>
  <si>
    <t>– w roku …</t>
  </si>
  <si>
    <t>– wynikających z nierozliczonych dochodów wolnych od podatku oraz nierozliczonych zmniejszeń podstawy opodatkowania</t>
  </si>
  <si>
    <t>– wynikających z pozostałych ujemnych różnic przejściowych, z tego m.in. (proszę wymienić największe):</t>
  </si>
  <si>
    <t>– odpisy aktualizujące wartość aktywów z tytułu odroczonego podatku dochodowego</t>
  </si>
  <si>
    <t>2. Różnica między wartością otrzymanych finansowych składników aktywów a zobowiązaniem zapłaty za nie razem:</t>
  </si>
  <si>
    <t>– kredyty</t>
  </si>
  <si>
    <t>– obligacje</t>
  </si>
  <si>
    <t>3. Inne</t>
  </si>
  <si>
    <t>Krótkoterminowe rozliczenia międzyokresowe kosztów (czynne), w tym:</t>
  </si>
  <si>
    <t>1. Polisy ubezpieczenia osób i składników majątku</t>
  </si>
  <si>
    <t>2. Opłacony z góry czynsz</t>
  </si>
  <si>
    <t>3. Opłacone z góry koszty energii</t>
  </si>
  <si>
    <t>4. Prenumerata czasopism</t>
  </si>
  <si>
    <t>5. Roczny odpis na Zakładowy Fundusz Świadczeń Socjalnych</t>
  </si>
  <si>
    <t>6. Koszty przygotowania i uruchomienia nowej produkcji</t>
  </si>
  <si>
    <t>7. Różnica między wartością otrzymanych finansowych składników aktywów a zobowiązaniem zapłaty za nie razem:</t>
  </si>
  <si>
    <t>8. Nadwyżka kosztów poniesionych nad kosztami szacowanymi z niezakończonych umów budowlanych</t>
  </si>
  <si>
    <t>9. Nadwyżka przychodów szacowanych nad należnościami zafakturowanymi z tytułu usług budowlanych</t>
  </si>
  <si>
    <t>10. …</t>
  </si>
  <si>
    <t>Rozliczenia międzyokresowe (bierne), w tym:</t>
  </si>
  <si>
    <t>Stan na BO</t>
  </si>
  <si>
    <t>a) zwiększenia, w tym:</t>
  </si>
  <si>
    <t>b) zmniejszenia, w tym:</t>
  </si>
  <si>
    <t>2. Inne rozliczenia międzyokresowe, w tym:</t>
  </si>
  <si>
    <t>a) długoterminowe, w tym:</t>
  </si>
  <si>
    <t>– nadwyżka kosztów szacowanych nad kosztami poniesionymi z niezakończonych umów budowlanych</t>
  </si>
  <si>
    <t>3. Rozliczenia międzyokresowe przychodów, w tym:</t>
  </si>
  <si>
    <t>– nadwyżka należności zafakturowanych nad przychodami szacowanymi z tytułu usług budowlanych</t>
  </si>
  <si>
    <t>– przychody oszacowane i niezafakturowane</t>
  </si>
  <si>
    <t>4. Rozliczenia międzyokresowe umów budowlanych</t>
  </si>
  <si>
    <t>Wyszczególnienie</t>
  </si>
  <si>
    <t>– z tytułu pożyczek i kredytów</t>
  </si>
  <si>
    <t>– z tytułu kaucji gwarancyjnych</t>
  </si>
  <si>
    <t>– z tytułu nabycia dłużnych papierów wartościowych</t>
  </si>
  <si>
    <t>– inne należności</t>
  </si>
  <si>
    <t>– z tytułu dostaw i usług o okresie spłaty:</t>
  </si>
  <si>
    <t>– z tytułu podatków, dotacji, ceł, ubezpieczeń społecznych i zdrowotnych oraz innych tytułów publicznoprawnych</t>
  </si>
  <si>
    <t>– dochodzone na drodze sądowej</t>
  </si>
  <si>
    <t>Kwota brutto roku obrotowego</t>
  </si>
  <si>
    <t>Odpisy aktualizujące wartość</t>
  </si>
  <si>
    <t>Kwota brutto roku poprzedzającego</t>
  </si>
  <si>
    <t>1. Zobowiązania od jednostek powiązanych</t>
  </si>
  <si>
    <t>– z tytułu emisji dłużnych papierów wartościowych</t>
  </si>
  <si>
    <t>– z tytułu innych zobowiązań finansowych</t>
  </si>
  <si>
    <t>– z tytułu zobowiązań wekslowych</t>
  </si>
  <si>
    <t>– z tytułu dostaw i usług o okresie wymagalności:</t>
  </si>
  <si>
    <t>2. Zobowiązania od pozostałych jednostek, w których jednostka posiada zaangażowanie w kapitale</t>
  </si>
  <si>
    <t>3. Zobowiązania od pozostałych jednostek</t>
  </si>
  <si>
    <t>– z tytułu zaliczek otrzymanych na dostawy i usługi</t>
  </si>
  <si>
    <t>– z tytułu podatków, ceł, ubezpieczeń społecznych i zdrowotnych oraz innych tytułów publicznoprawnych</t>
  </si>
  <si>
    <t>– z tytułu wynagrodzeń</t>
  </si>
  <si>
    <t>Kwota roku obrotowego</t>
  </si>
  <si>
    <t>Kwota roku poprzedzającego</t>
  </si>
  <si>
    <t>1. Gwarancje</t>
  </si>
  <si>
    <t>2. Poręczenia (także wekslowe)</t>
  </si>
  <si>
    <t>3. Kaucje i wadia</t>
  </si>
  <si>
    <t>4. Zobowiązania z tytułu ...</t>
  </si>
  <si>
    <t>5. Nieuznane przez jednostkę roszczenia skierowane przez kontrahentów na drogę spornego postępowania i podatki</t>
  </si>
  <si>
    <t>6. Zobowiązania z tytułu zawartych, ale jeszcze niewykonanych umów</t>
  </si>
  <si>
    <t>7. Zobowiązania z tytułu emerytur i podobnych świadczeń</t>
  </si>
  <si>
    <t>8. Pozostałe zobowiązania warunkowe</t>
  </si>
  <si>
    <t>Charakter i forma zabezpieczeń na majątku poszczególnych zobowiązań warunkowych</t>
  </si>
  <si>
    <t>Przesłanki świadczące o istnieniu niepewności co do kwoty lub terminu wypływu środków oraz możliwości uzyskania zwrotów</t>
  </si>
  <si>
    <t>Zobowiązanie z roku obrotowego</t>
  </si>
  <si>
    <t>Zobowiązanie z roku poprzedzającego</t>
  </si>
  <si>
    <t>Informacje odzwierciedlające powiązanie między rezerwą i zobowiązaniem warunkowym, jeśli związek taki zachodzi</t>
  </si>
  <si>
    <t>Składniki aktywów niebędące instrumentami finansowymi</t>
  </si>
  <si>
    <t>Wartość godziwa</t>
  </si>
  <si>
    <t>Istotne założenia przyjęte do ustalenia wartości godziwej, jeśli dane nie pochodzą z aktywnego rynku</t>
  </si>
  <si>
    <t>Skutki przeszacowania zaliczone do przychodów lub kosztów finansowych okresu sprawozdawczego</t>
  </si>
  <si>
    <t>Skutki przeszacowania odniesione na kapitał (fundusz) z aktualizacji wyceny w okresie sprawozdawczym</t>
  </si>
  <si>
    <t>Uwaga: Nota dotycząca ujawnień w kwestii instrumentów finansowych dla podmiotów, których sprawozdania finansowe nie podlegają obowiązkowemu badaniu i które nie wyceniają instrumentów finansowych w wartości godziwej (wymagania §2a ust.2 Rozp. MF w sprawie instrumentów finansowych).</t>
  </si>
  <si>
    <t>Grupa instrumentów pochodnych</t>
  </si>
  <si>
    <t>Rodzaj instrumentów pochodnych</t>
  </si>
  <si>
    <t>Charakter instrumentów pochodnych</t>
  </si>
  <si>
    <t>Wartość godziwa w 2016 r._x000D_
(o ile wartość godziwa może być wiarygodnie ustalona)</t>
  </si>
  <si>
    <t>Wartość godziwa w 2015 r._x000D_
(o ile wartość godziwa może być wiarygodnie ustalona)</t>
  </si>
  <si>
    <t>1. Sprzedaż usług (struktura rzeczowa)</t>
  </si>
  <si>
    <t>2. Sprzedaż materiałów (struktura rzeczowa)</t>
  </si>
  <si>
    <t>3. Sprzedaż towarów (struktura rzeczowa)</t>
  </si>
  <si>
    <t>4. Sprzedaż produktów lub innych usług (struktura rzeczowa)</t>
  </si>
  <si>
    <t>5. Inne przychody ze sprzedaży (struktura rzeczowa)</t>
  </si>
  <si>
    <t>RAZEM</t>
  </si>
  <si>
    <t>w tym:</t>
  </si>
  <si>
    <t>Sprzedaż dla odbiorców krajowych</t>
  </si>
  <si>
    <t>– produkty/usługi</t>
  </si>
  <si>
    <t>– towary</t>
  </si>
  <si>
    <t>Sprzedaż eksportowa</t>
  </si>
  <si>
    <t>Sprzedaż wewnątrzunijna</t>
  </si>
  <si>
    <t>od jednostek powiązanych</t>
  </si>
  <si>
    <t>od jednostek pozostałych</t>
  </si>
  <si>
    <t>A. Koszt wytworzenia produktów na własne potrzeby</t>
  </si>
  <si>
    <t>B. Koszty wg rodzajów</t>
  </si>
  <si>
    <t>2. Zużycie materiałów i energii</t>
  </si>
  <si>
    <t>3. Usługi obce</t>
  </si>
  <si>
    <t>4. Podatki i opłaty, w tym:</t>
  </si>
  <si>
    <t>5. Wynagrodzenia</t>
  </si>
  <si>
    <t>6. Ubezpieczenia społeczne i inne świadczenia, w tym</t>
  </si>
  <si>
    <t>7. Pozostałe koszty rodzajowe (z tytułu)</t>
  </si>
  <si>
    <t>Rodzaj zapasu</t>
  </si>
  <si>
    <t>Działalność zaniechana</t>
  </si>
  <si>
    <t>1. (podać rodzaj działalności)</t>
  </si>
  <si>
    <t>– Przychody</t>
  </si>
  <si>
    <t>– Koszty</t>
  </si>
  <si>
    <t>– Wyniki działalności</t>
  </si>
  <si>
    <t>2. (podać rodzaj działalności)</t>
  </si>
  <si>
    <t>Działalność przewidziana do zaniechania w roku następnym</t>
  </si>
  <si>
    <t>ZYSK / STRATA brutto</t>
  </si>
  <si>
    <t>Koszty niestanowiące kosztów uzyskania przychodów</t>
  </si>
  <si>
    <t>– odpis aktualizujący wartość należności</t>
  </si>
  <si>
    <t>– odpis aktualizujący wartość zapasów</t>
  </si>
  <si>
    <t>– rezerwa na koszty</t>
  </si>
  <si>
    <t>– niewypłacone wynagrodzenia</t>
  </si>
  <si>
    <t>– nieopłacone składki ZUS</t>
  </si>
  <si>
    <t>– różnice kursowe</t>
  </si>
  <si>
    <t>– opłaty karne na rzecz budżetu</t>
  </si>
  <si>
    <t>– koszty używania samochodów</t>
  </si>
  <si>
    <t>– odsetki do zapłaty</t>
  </si>
  <si>
    <t>– składki na PFRON</t>
  </si>
  <si>
    <t>– wierzytelności odpisane jako przedawnione</t>
  </si>
  <si>
    <t>– kary umowne i odszkodowania</t>
  </si>
  <si>
    <t>– darowizny</t>
  </si>
  <si>
    <t>– odsetki ograniczone tzw. cienką kapitalizacją</t>
  </si>
  <si>
    <t>– pozostałe koszty (n.k.u.p.)</t>
  </si>
  <si>
    <t>Koszty podatkowe niezaliczone do kosztów rachunkowych</t>
  </si>
  <si>
    <t>– zapłacone odsetki</t>
  </si>
  <si>
    <t>– odwrócenie korekty podatkowej (30 dni)</t>
  </si>
  <si>
    <t>Przychody księgowe niezaliczane do podatkowych</t>
  </si>
  <si>
    <t>– nadwyżka przychodów zarachowanych nad zafakturowanymi</t>
  </si>
  <si>
    <t>– rozwiązanie rezerwy na należności</t>
  </si>
  <si>
    <t>– niezrealizowane różnice kursowe</t>
  </si>
  <si>
    <t>– dywidendy</t>
  </si>
  <si>
    <t>– zwrócone odsetki budżetowe</t>
  </si>
  <si>
    <t>– naliczone odsetki</t>
  </si>
  <si>
    <t>Przychody podatkowe niezaliczone do księgowych</t>
  </si>
  <si>
    <t>– odsetki otrzymane</t>
  </si>
  <si>
    <t>Odliczenie od dochodu (np. darowizny)</t>
  </si>
  <si>
    <t>– 50% straty roku</t>
  </si>
  <si>
    <t>Podstawa opodatkowania</t>
  </si>
  <si>
    <t>Podatek dochodowy bieżący, w tym:</t>
  </si>
  <si>
    <t>– podatek dochodowy od działalności zaniechanej</t>
  </si>
  <si>
    <t>Podatek potrącony przez płatnika od wypłaconej dywidendy</t>
  </si>
  <si>
    <t>Zmiana stanu aktywów na podatek odroczony</t>
  </si>
  <si>
    <t>Zmiana stanu rezerwy na podatek odroczony</t>
  </si>
  <si>
    <t>Podatek stanowiący zobowiązanie, wykazany w rachunku zysków i strat</t>
  </si>
  <si>
    <t>Koszt wytworzenia środków trwałych w budowie w roku obrotowym z wyjątkiem odsetek i różnic kursowych</t>
  </si>
  <si>
    <t>Odsetki w roku obrotowym zwiększające koszt wytworzenia</t>
  </si>
  <si>
    <t>Różnice kursowe w roku obrotowym zwiększające koszt wytworzenia</t>
  </si>
  <si>
    <t>Towary</t>
  </si>
  <si>
    <t>Produkty gotowe</t>
  </si>
  <si>
    <t>Kwota odsetek</t>
  </si>
  <si>
    <t>Kwota różnic kursowych</t>
  </si>
  <si>
    <t>Wyszczególnienie według przewidywanego umową okresu spłaty</t>
  </si>
  <si>
    <t>Koszty poniesione w okresie sprawozdawczym razem, w tym:</t>
  </si>
  <si>
    <t>Nabycie wartości niematerialnych i prawnych</t>
  </si>
  <si>
    <t>Nabycie środków trwałych, w tym:</t>
  </si>
  <si>
    <t>– na ochronę środowiska</t>
  </si>
  <si>
    <t>Środki trwałe w budowie, w tym:</t>
  </si>
  <si>
    <t>Inwestycje w nieruchomości i prawa</t>
  </si>
  <si>
    <t>Koszty planowane na okres następny</t>
  </si>
  <si>
    <t xml:space="preserve"> – na ochronę środowiska</t>
  </si>
  <si>
    <t>Charakter przychodów</t>
  </si>
  <si>
    <t>1. Przychody ze sprzedaży usług</t>
  </si>
  <si>
    <t>2. Przychody ze sprzedaży towarów</t>
  </si>
  <si>
    <t>3. Pozostałe przychody operacyjne</t>
  </si>
  <si>
    <t>4. Przychody finansowe</t>
  </si>
  <si>
    <t>Charakter kosztów</t>
  </si>
  <si>
    <t>1. Koszty rodzajowe</t>
  </si>
  <si>
    <t>3. Wartość sprzedanych towarów i materiałów</t>
  </si>
  <si>
    <t>3. Pozostałe koszty operacyjne</t>
  </si>
  <si>
    <t>4. Koszty finansowe</t>
  </si>
  <si>
    <t>Waluta</t>
  </si>
  <si>
    <t>Euro</t>
  </si>
  <si>
    <t>USD</t>
  </si>
  <si>
    <t>GBP</t>
  </si>
  <si>
    <t>kurs dla okresu sprawozdawczego</t>
  </si>
  <si>
    <t>kurs dla okresu poprzedzającego</t>
  </si>
  <si>
    <t>Pozycja A.II.3. Odsetki i udziały w zyskach (dywidendy)</t>
  </si>
  <si>
    <t>Odsetki od lokat powyżej 3 miesięcy</t>
  </si>
  <si>
    <t>Odsetki od udzielony pożyczek</t>
  </si>
  <si>
    <t>Odsetki od kredytów</t>
  </si>
  <si>
    <t>Otrzymane i zarachowane dywidendy</t>
  </si>
  <si>
    <t>Zapłacone i zarachowane dywidendy</t>
  </si>
  <si>
    <t>Pozostałe odsetki</t>
  </si>
  <si>
    <t>Razem odsetki</t>
  </si>
  <si>
    <t>Pozycja A.II.5. Zmiana stanu rezerw na zobowiązania</t>
  </si>
  <si>
    <t>Rezerwa z tytułu odroczonego podatku dochodowego</t>
  </si>
  <si>
    <t>Rezerwa na świadczenia emerytalne i podobne</t>
  </si>
  <si>
    <t>Pozostałe rezerwy</t>
  </si>
  <si>
    <t>Zmiana stanu</t>
  </si>
  <si>
    <t>Pozycja A.II.6. Zmiana stanu zapasów</t>
  </si>
  <si>
    <t>Ogółem zapasy</t>
  </si>
  <si>
    <t>Koszty zakupu</t>
  </si>
  <si>
    <t>Aktualizacja wyceny zapasów</t>
  </si>
  <si>
    <t>Zmiana stanu, w tym:</t>
  </si>
  <si>
    <t>Zmiana stanu z tytułu wkładu niepieniężnego otrzymanego(-)/przekazanego(+) w postaci składników majątku obrotowego (zapasów)</t>
  </si>
  <si>
    <t>Pozycja A.II.7. Zmiana stanu należności</t>
  </si>
  <si>
    <t>Należności krótkoterminowe od jednostek powiązanych</t>
  </si>
  <si>
    <t>Należności krótkoterminowe od pozostałych jednostek, w których jednostka posiada zaangażowanie w kapitale</t>
  </si>
  <si>
    <t>Należności krótkoterminowe od pozostałych jednostek</t>
  </si>
  <si>
    <t>Razem należności</t>
  </si>
  <si>
    <t>Zmiana stanu należności</t>
  </si>
  <si>
    <t>Pozycja A.II.8. Zmiana stanu zobowiązań krótkoterminowych, bez kredytów i pożyczek</t>
  </si>
  <si>
    <t>Zobowiązania krótkoterminowe wobec jednostek powiązanych</t>
  </si>
  <si>
    <t>Zobowiązania krótkoterminowe wobec pozostałych jednostek, w których jednostka posiada zaangażowanie w kapitale</t>
  </si>
  <si>
    <t>Razem zobowiązania, w tym:</t>
  </si>
  <si>
    <t>Zobowiązania z tytułu zakupu wartości niematerialnych i prawnych i środków trwałych</t>
  </si>
  <si>
    <t>Zobowiązania z tytułu zakupu inwestycji w nieruchomości i wartości niematerialne i prawne</t>
  </si>
  <si>
    <t>Inne zobowiązania z tytułu działalności inwestycyjnej</t>
  </si>
  <si>
    <t>Razem zobowiązania z działalności inwestycyjnej</t>
  </si>
  <si>
    <t>Zobowiązania z tytułu nabycia (akcji) własnych</t>
  </si>
  <si>
    <t>Zobowiązania z tytułu dywidend i innych wypłat na rzecz właścicieli</t>
  </si>
  <si>
    <t>Zobowiązania inne niż wypłaty na rzecz właścicieli, z tytułu podziału zysku</t>
  </si>
  <si>
    <t>Zobowiązania z tytułu dłużnych papierów wartościowych</t>
  </si>
  <si>
    <t>Inne zobowiązania finansowe</t>
  </si>
  <si>
    <t>Zobowiązania z tytułu umów leasingu finansowego</t>
  </si>
  <si>
    <t>Zobowiązania z tytułu kredytów i pożyczek</t>
  </si>
  <si>
    <t>Razem zobowiązania z działalności finansowej</t>
  </si>
  <si>
    <t>Zobowiązania z tytułu podatku dochodowego odnoszonego bezpośrednio na kapitał (fundusz) własny</t>
  </si>
  <si>
    <t>Zobowiązania z działalności operacyjnej</t>
  </si>
  <si>
    <t>Zmiana stanu zobowiązań</t>
  </si>
  <si>
    <t>Pozycja A.II.9. Zmiana stanu rozliczeń międzyokresowych</t>
  </si>
  <si>
    <t>Długoterminowe rozliczenia międzyokresowe</t>
  </si>
  <si>
    <t>Krótkoterminowe rozliczenia międzyokresowe</t>
  </si>
  <si>
    <t>1. Zmiana stanu</t>
  </si>
  <si>
    <t>Ujemna wartość firmy</t>
  </si>
  <si>
    <t>Długoterminowe rozliczenia międzyokresowe (pasywa)</t>
  </si>
  <si>
    <t>Krótkoterminowe rozliczenia międzyokresowe (pasywa)</t>
  </si>
  <si>
    <t>2. Zmiana stanu</t>
  </si>
  <si>
    <t>Ogółem zmiana stanu rozliczeń międzyokresowych (1+2)</t>
  </si>
  <si>
    <t>Pozycja A.II.10. Inne korekty</t>
  </si>
  <si>
    <t>Niepieniężne straty spowodowane zdarzeniami losowymi w składnikach działalności inwestycyjnej (plus)</t>
  </si>
  <si>
    <t>Odpisy netto z tytułu utraty wartości, korygujące wartość składników aktywów trwałych oraz krótkoterminowych aktywów finansowych (plus lub minus)</t>
  </si>
  <si>
    <t>Umorzenie zaciągniętych kredytów i pożyczek (minus)</t>
  </si>
  <si>
    <t>Umorzenie pożyczek długoterminowych (plus)</t>
  </si>
  <si>
    <t>Odpisanie wartości środków trwałych w budowie, które nie dały efektu gospodarczego</t>
  </si>
  <si>
    <t>Pozostałe</t>
  </si>
  <si>
    <t>Pozycja E. Bilansowa zmiana środków pieniężnych</t>
  </si>
  <si>
    <t>Środki pieniężne w kasie</t>
  </si>
  <si>
    <t>Środki pieniężne na rachunkach bankowych</t>
  </si>
  <si>
    <t>Lokaty bankowe do 3 miesięcy</t>
  </si>
  <si>
    <t>Ekwiwalenty środków pieniężnych, w tym</t>
  </si>
  <si>
    <t>– czeki</t>
  </si>
  <si>
    <t>– weksle</t>
  </si>
  <si>
    <t>Razem środki pieniężne oraz ekwiwalenty środków pieniężnych</t>
  </si>
  <si>
    <t>Zmiana środków pieniężnych oraz ekwiwalentów środków pieniężnych</t>
  </si>
  <si>
    <t>Wycena bilansowa środków pieniężnych</t>
  </si>
  <si>
    <t>Zmiana stanu środków pieniężnych z tytułu różnic kursowych</t>
  </si>
  <si>
    <t>Środki pieniężne o ograniczonej możliwości dysponowania</t>
  </si>
  <si>
    <t>Wyjaśnienie różnic w zakresie środków pieniężnych przyjętych w bilansie i rachunku przepływów pieniężnych:</t>
  </si>
  <si>
    <t>Opis</t>
  </si>
  <si>
    <t>Wartość umowy</t>
  </si>
  <si>
    <t>Nazwa jednostki powiązanej</t>
  </si>
  <si>
    <t>Rodzaj transakcji</t>
  </si>
  <si>
    <t>Wartość transakcji</t>
  </si>
  <si>
    <t>Charakter związku jednostki ze stroną powiązaną</t>
  </si>
  <si>
    <t>Inne informacje niezbędne dla zrozumienia ich wpływu na sytuację majątkową, finansową i wynik finansowy jednostki. Informacje dotyczące poszczególnych transakcji mogą być zgrupowane według ich rodzaju, z wyjątkiem przypadku, gdy informacje na temat poszczególnych transakcji są niezbędne dla oceny ich wpływu na sytuację majątkową, finansową i wynik finansowy jednostki</t>
  </si>
  <si>
    <t>Ogółem, z tego:</t>
  </si>
  <si>
    <t>– pracownicy umysłowi (na stan. nierobotniczych)</t>
  </si>
  <si>
    <t>– pracownicy fizyczni (na stan. robotniczych)</t>
  </si>
  <si>
    <t>– uczniowie</t>
  </si>
  <si>
    <t>– osoby wykonujące pracę nakładczą</t>
  </si>
  <si>
    <t>– osoby korzystające z urlopów wychowawczych lub bezpłatnych</t>
  </si>
  <si>
    <t>Przeciętna liczba zatrudnionych w roku obrotowym</t>
  </si>
  <si>
    <t>Przeciętna liczba zatrudnionych w roku poprzedzającym</t>
  </si>
  <si>
    <t>Wynagrodzenia</t>
  </si>
  <si>
    <t>I. Wypłacone lub należne wynagrodzenia osobom wchodzącym w skład organów zarządzających, w tym:</t>
  </si>
  <si>
    <t>1. Wynagrodzenie</t>
  </si>
  <si>
    <t>(pełniona funkcja)</t>
  </si>
  <si>
    <t>2. Nagrody i wynagrodzenie z zysku</t>
  </si>
  <si>
    <t>II. Wypłacone lub należne wynagrodzenia osobom wchodzącym w skład organów nadzorujących, w tym:</t>
  </si>
  <si>
    <t>III. Wypłacone lub należne wynagrodzenia osobom wchodzącym w skład organów administrujących, w tym:</t>
  </si>
  <si>
    <t>Zobowiązania</t>
  </si>
  <si>
    <t>Zobowiązania dla byłych członków organów zarządzających</t>
  </si>
  <si>
    <t>– wynikające z emerytur i świadczeń o podobnym charakterze</t>
  </si>
  <si>
    <t>– wynikające z zaciągniętych w związku z tymi emeryturami zobowiązaniami</t>
  </si>
  <si>
    <t>Zobowiązania dla byłych członków organów nadzorujących</t>
  </si>
  <si>
    <t>Zobowiązania dla byłych członków organów administrujących</t>
  </si>
  <si>
    <t>Rodzaj świadczenia</t>
  </si>
  <si>
    <t>1. Pożyczka/ kredyt</t>
  </si>
  <si>
    <t>funkcja</t>
  </si>
  <si>
    <t>2. Zaliczka</t>
  </si>
  <si>
    <t>3. Inne świadczenie (proszę wymienić)</t>
  </si>
  <si>
    <t>OGÓŁEM</t>
  </si>
  <si>
    <t>Warunki oprocentowania</t>
  </si>
  <si>
    <t>Termin spłaty</t>
  </si>
  <si>
    <t>Udzielone</t>
  </si>
  <si>
    <t>Odpisane lub umorzone</t>
  </si>
  <si>
    <t>Spłacone</t>
  </si>
  <si>
    <t>1. Pożyczka/kredyt</t>
  </si>
  <si>
    <t>Zobowiązania zaciągnięte w imieniu członków organów zarządzających</t>
  </si>
  <si>
    <t>Zobowiązania zaciągnięte w imieniu członków organów nadzorujących</t>
  </si>
  <si>
    <t>Zobowiązania zaciągnięte w imieniu członków organów administrujących</t>
  </si>
  <si>
    <t>Tytułem gwarancji</t>
  </si>
  <si>
    <t>Terminy i warunki</t>
  </si>
  <si>
    <t>Kwota ogółem</t>
  </si>
  <si>
    <t>Tytułem poręczeń</t>
  </si>
  <si>
    <t>Obowiązkowe badanie rocznego sprawozdania finansowego</t>
  </si>
  <si>
    <t>Inne usługi poświadczające</t>
  </si>
  <si>
    <t>Usługi doradztwa podatkowego</t>
  </si>
  <si>
    <t>Skonsolidowane sprawozdanie finansowe</t>
  </si>
  <si>
    <t>Pozostałe usługi</t>
  </si>
  <si>
    <t>Data umowy dotycząca okresu sprawozdawczego</t>
  </si>
  <si>
    <t>Okres trwania umowy dotyczącej okresu sprawozdawczego</t>
  </si>
  <si>
    <t>Rodzaj</t>
  </si>
  <si>
    <t>Tytuł przychodów:</t>
  </si>
  <si>
    <t>Tytuł kosztów:</t>
  </si>
  <si>
    <t>Wartość kapitału własnego (funduszu) przed korektą</t>
  </si>
  <si>
    <t>Wartość kapitału (funduszu) po korekcie</t>
  </si>
  <si>
    <t>Wynik finansowy brutto przed korektą</t>
  </si>
  <si>
    <t>Wynik finansowy brutto po korekcie</t>
  </si>
  <si>
    <t>Istotne zdarzenia po dniu bilansowym nieuwzględnione w sprawozdaniu finansowym</t>
  </si>
  <si>
    <t>Wpływ na sytuację majątkową, finansową i na wynik finansowy jednostki</t>
  </si>
  <si>
    <t>Wyszczególnienie zmian</t>
  </si>
  <si>
    <t>1. W zakresie klasyfikacji i grupowania zdarzeń gospodarczych</t>
  </si>
  <si>
    <t>2. W zakresie metod wyceny aktywów i pasywów na moment początkowego ujęcia w księgach rachunkowych</t>
  </si>
  <si>
    <t>3. W zakresie metod wyceny aktywów i pasywów na moment wyceny bilansowej</t>
  </si>
  <si>
    <t>4. W zakresie metod ustalania wyniku finansowego</t>
  </si>
  <si>
    <t>5. W zakresie sposobu prezentacji informacji w sprawozdaniu finansowym</t>
  </si>
  <si>
    <t>6. Inne</t>
  </si>
  <si>
    <t>Przyczyny zmian zasad rachunkowości</t>
  </si>
  <si>
    <t>Metody wyceny</t>
  </si>
  <si>
    <t>Wpływ zmian na wynik finansowy</t>
  </si>
  <si>
    <t>Wpływ zmian na kapitał (fundusz) własny</t>
  </si>
  <si>
    <t>Przedstawienie zmiany sposobu sporządzenia sprawozdania finansowego</t>
  </si>
  <si>
    <t>Przyczyny zmiany sposobu sporządzenia sprawozdania finansowego</t>
  </si>
  <si>
    <t>Wyszczególnienie pozycji sprawozdania finansowego</t>
  </si>
  <si>
    <t>Dane za rok ubiegły</t>
  </si>
  <si>
    <t>Wartości doprowadzające do porównywalności dane sprawozdania finansowego za rok ubiegły z danymi roku bieżącego</t>
  </si>
  <si>
    <t>Dane porównywalne roku ubiegłego</t>
  </si>
  <si>
    <t>1. Nazwa i zakres działalności wspólnego przedsięwzięcia</t>
  </si>
  <si>
    <t>2. Procentowy udział jednostki w przedsięwzięciu</t>
  </si>
  <si>
    <t>3. Części wspólnie kontrolowanych rzeczowych składników aktywów trwałych oraz wartości niematerialnych i prawnych</t>
  </si>
  <si>
    <t>4. Zobowiązania zaciągnięte na potrzeby przedsięwzięcia lub zakup używanych rzeczowych składników aktywów trwałych</t>
  </si>
  <si>
    <t>5. Części zobowiązań wspólnie zaciągniętych</t>
  </si>
  <si>
    <t>6. Przychody uzyskane ze wspólnego przedsięwzięcia</t>
  </si>
  <si>
    <t>7. Koszty związane ze wspólnym przedsięwzięciem</t>
  </si>
  <si>
    <t>8. Zobowiązania warunkowe dotyczące wspólnego przedsięwzięcia</t>
  </si>
  <si>
    <t>9. Zobowiązania inwestycyjne dotyczące wspólnego przedsięwzięcia</t>
  </si>
  <si>
    <t>Opis szczegółowy</t>
  </si>
  <si>
    <t>Kwota</t>
  </si>
  <si>
    <t>Opis transakcji</t>
  </si>
  <si>
    <t>Nazwa spółki</t>
  </si>
  <si>
    <t>Nazwa i siedziba Spółki</t>
  </si>
  <si>
    <t>Udział procentowy w ogólnej liczbie głosów w organie stanowiącym spółki</t>
  </si>
  <si>
    <t>Procent posiadanego zaangażowania w kapitale</t>
  </si>
  <si>
    <t>Kwota kapitału własnego spółki</t>
  </si>
  <si>
    <t>Wynik finansowy netto za ostatni rok obrotowy danej spółki</t>
  </si>
  <si>
    <t>Dane jednostki nieobjętej konsolidacją (nazwa i siedziba spółki)</t>
  </si>
  <si>
    <t>Podstawy prawne odstąpienia od konsolidacji wraz z danymi uzasadniającymi odstąpienie od konsolidacji lub wyceny metodą praw własności</t>
  </si>
  <si>
    <t>Nazwa i siedziba jednostki sporządzającej skonsolidowane sprawozdanie finansowe na wyższym szczeblu grupy kapitałowej oraz miejscu jego publikacji</t>
  </si>
  <si>
    <t>Rodzaj stosowanych standardów rachunkowości przez jednostki powiązane</t>
  </si>
  <si>
    <t>Okres</t>
  </si>
  <si>
    <t>Przychody netto ze sprzedaży produktów, towarów i materiałów oraz przychody finansowe</t>
  </si>
  <si>
    <t>Wartość aktywów trwałych</t>
  </si>
  <si>
    <t>Wartość aktywów obrotowych</t>
  </si>
  <si>
    <t>Przeciętne roczne zatrudnienie</t>
  </si>
  <si>
    <t>Kapitał własny, w tym:</t>
  </si>
  <si>
    <t>Kapitał podstawowy</t>
  </si>
  <si>
    <t>Kapitał zapasowy</t>
  </si>
  <si>
    <t>Kapitał rezerwowy</t>
  </si>
  <si>
    <t>Kapitał z aktualizacji wyceny</t>
  </si>
  <si>
    <t>Wynik lat ubiegłych</t>
  </si>
  <si>
    <t>Wynik finansowy okresu</t>
  </si>
  <si>
    <t>Nazwa i siedziba jednostki</t>
  </si>
  <si>
    <t>Miejsce, w którym sprawozdanie skonsolidowane jest dostępne</t>
  </si>
  <si>
    <t>Nazwa i adres siedziby zarządu lub siedziby statutowej jednostki</t>
  </si>
  <si>
    <t>Forma prawna każdej z jednostek, z których dana jednostka jest wspólnikiem ponoszącym nieograniczoną odpowiedzialność majątkową</t>
  </si>
  <si>
    <t>1. Nazwa firmy i opis przedmiotu działalności spółki przejętej</t>
  </si>
  <si>
    <t>2. Liczba wyemitowanych udziałów w celu połączenia</t>
  </si>
  <si>
    <t>3. Wartość nominalna wyemitowanych udziałów w celu połączenia</t>
  </si>
  <si>
    <t>4. Rodzaj wyemitowanych udziałów w celu połączenia</t>
  </si>
  <si>
    <t>5. Cena przejęcia</t>
  </si>
  <si>
    <t>6. Wartość aktywów netto według wartości godziwej spółki przejętej na dzień połączenia</t>
  </si>
  <si>
    <t>7. Wartość firmy lub ujemna wartość firmy</t>
  </si>
  <si>
    <t>8. Opis zasad amortyzacji wartości firmy</t>
  </si>
  <si>
    <t>9. Data połączenia</t>
  </si>
  <si>
    <t>10. Informacje o relacjach pomiędzy przejmującym i przejmowanym</t>
  </si>
  <si>
    <t>Opis / dane liczbowe</t>
  </si>
  <si>
    <t>1. Nazwa firmy i opis przedmiotu działalności spółek, które w wyniku połączenia zostały wykreślone z rejestru</t>
  </si>
  <si>
    <t>5. Dane finansowe spółek za okres od początku roku obrotowego, w którym nastąpiło połączenie do dnia połączenia</t>
  </si>
  <si>
    <t>– przychody</t>
  </si>
  <si>
    <t>– koszty</t>
  </si>
  <si>
    <t>6. Zmiany w kapitałach własnych połączonych spółek za okres od początku roku obrotowego, w ciągu którego nastąpiło połączenie, do dnia połączenia</t>
  </si>
  <si>
    <t>– kapitał podstawowy</t>
  </si>
  <si>
    <t>– kapitał zapasowy</t>
  </si>
  <si>
    <t>– kapitał z aktualizacji wyceny</t>
  </si>
  <si>
    <t>– kapitał rezerwowy</t>
  </si>
  <si>
    <t>– wynik lat ubiegłych</t>
  </si>
  <si>
    <t>– wynik okresu sprawozdawczego</t>
  </si>
  <si>
    <t>7. Informacje o relacjach pomiędzy przejmującym i przejmowanym</t>
  </si>
  <si>
    <t>Opis występujących niepewności co do możliwości kontynuowania działalności</t>
  </si>
  <si>
    <t>Informacja o korektach ujętych w sprawozdaniu finansowym związanych z istniejącą niepewnością co do kontynuacji działalności</t>
  </si>
  <si>
    <t>Opis podejmowanych lub planowanych działań mających na celu wyeliminowanie niepewności co do możliwości kontynuacji działalności</t>
  </si>
  <si>
    <t>TAK/NIE</t>
  </si>
  <si>
    <t>Ogółem koszt wytworzenia przedsięwzięć deweloperskich w toku produkcji</t>
  </si>
  <si>
    <t>Bierne rozliczenia międzyokresowe kosztów na przyszłe zobowiązania w części przypadającej na sprzedaną nieruchomość</t>
  </si>
  <si>
    <t>Niezakończone przedsięwzięcia deweloperskie ogółem</t>
  </si>
  <si>
    <t>– w tym ustalone metodą stopnia zaawansowania</t>
  </si>
  <si>
    <t>– w tym ustalone metodą zysku zerowego</t>
  </si>
  <si>
    <t>Przychody ustalone wg zasad KSR 3</t>
  </si>
  <si>
    <t>Koszty ustalone wg zasad KSR 3</t>
  </si>
  <si>
    <t>Należności zafakturowane</t>
  </si>
  <si>
    <t>Koszty poniesione</t>
  </si>
  <si>
    <t>Rezerwa na straty z transakcji gospodarczych</t>
  </si>
  <si>
    <t>1. Stan aktywów z tytułu odroczonego podatku dochodowego na początek okresu, w tym:</t>
  </si>
  <si>
    <t>a) odniesionych na wynik finansowy w kwocie netto</t>
  </si>
  <si>
    <t>– wartość brutto</t>
  </si>
  <si>
    <t>– wartość odpisów aktualizujących</t>
  </si>
  <si>
    <t>b) odniesionych na kapitał własny</t>
  </si>
  <si>
    <t>c) odniesionych na wartość firmy lub ujemną wartość firmy</t>
  </si>
  <si>
    <t>2. Zwiększenia</t>
  </si>
  <si>
    <t>a) odniesione na wynik finansowy okresu w związku z ujemnymi różnicami przejściowymi</t>
  </si>
  <si>
    <t>– odpis aktualizujący zapasy</t>
  </si>
  <si>
    <t>– rezerwa na niewykorzystane urlopy</t>
  </si>
  <si>
    <t>– rezerwa na nagrody jubileuszowe</t>
  </si>
  <si>
    <t>– odpis aktualizujący wyroby gotowe</t>
  </si>
  <si>
    <t>– rezerwa na koszty usług obcych</t>
  </si>
  <si>
    <t>– nadwyżka kosztów szacowanych z niezakończonych umów budowlanych nad kosztami poniesionymi</t>
  </si>
  <si>
    <t>b) odniesione na wynik finansowy okresu w związku ze stratą podatkową (z tytułu)</t>
  </si>
  <si>
    <t>c) odniesione na kapitał własny w związku z ujemnymi różnicami przejściowymi</t>
  </si>
  <si>
    <t>d) odniesione na kapitał własny w związku ze stratą podatkową (z tytułu)</t>
  </si>
  <si>
    <t>e) odniesione na wartość firmy lub ujemną wartość firmy w związku z ujemnymi różnicami przejściowymi (z tytułu)</t>
  </si>
  <si>
    <t>3. Zmniejszenia</t>
  </si>
  <si>
    <t>a) odniesione na wynik finansowy okresu w związku z ujemnymi różnicami przejściowymi (z tytułu)</t>
  </si>
  <si>
    <t>c) odniesione na kapitał własny w związku z ujemnymi różnicami przejściowymi (z tytułu)</t>
  </si>
  <si>
    <t>4. Stan aktywów z tytułu odroczonego podatku dochodowego na koniec okresu, razem, w tym:</t>
  </si>
  <si>
    <t>a) odniesionych na wynik finansowy</t>
  </si>
  <si>
    <t>5. Przypuszczalna wysokość aktywów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</t>
  </si>
  <si>
    <t>6. Określenie przyczyn, dla których jednostka nie dokonała odpisów aktualizujących aktywa z tytułu odroczonego podatku dochodowego</t>
  </si>
  <si>
    <t>7. Łączna kwota różnic przejściowych związanych z inwestycjami na które nie utworzono rezerwy na podatek odroczony, w tym w:</t>
  </si>
  <si>
    <t>– w jednostkach podporządkowanych</t>
  </si>
  <si>
    <t>– w oddziałach</t>
  </si>
  <si>
    <t>– we wspólnych przedsięwzięciach</t>
  </si>
  <si>
    <t>1. Stan rezerwy z tytułu odroczonego podatku dochodowego na początek okresu, w tym:</t>
  </si>
  <si>
    <t>a) odniesionej na wynik finansowy</t>
  </si>
  <si>
    <t>b) odniesionej na kapitał własny</t>
  </si>
  <si>
    <t>c) odniesionej na wartość firmy lub ujemną wartość firmy</t>
  </si>
  <si>
    <t>a) odniesione na wynik finansowy okresu z tytułu dodatnich różnic przejściowych (z tytułu)</t>
  </si>
  <si>
    <t>– nadwyżka zarachowanych przychodów nad zafakturowanymi z tyt. ...</t>
  </si>
  <si>
    <t>b) odniesione na kapitał własny w związku z dodatnimi różnicami przejściowymi (z tytułu)</t>
  </si>
  <si>
    <t>c) odniesione na wartość firmy lub ujemną wartość firmy w związku z dodatnimi różnicami przejściowymi (z tytułu)</t>
  </si>
  <si>
    <t>a) odniesione na wynik finansowy okresu w związku z dodatnimi różnicami przejściowymi</t>
  </si>
  <si>
    <t>b) odniesione na kapitał własny w związku z dodatnimi różnicami przejściowymi</t>
  </si>
  <si>
    <t>4. Stan rezerwy z tytułu odroczonego podatku dochodowego na koniec okresu, razem, w tym:</t>
  </si>
  <si>
    <t>5. Przypuszczalna wysokość rezerw z tytułu odroczonego podatku dochodowego, związanych z inwestycjami w jednostkach zależnych, współzależnych i stowarzyszonych, których dokładne ustalenie nie jest wykonalne (pkt 16.8. i 16.12. KSR nr 2). W tym przypadku podaje się również informację o wartości różnic przejściowych dotyczących tych inwestycji.</t>
  </si>
  <si>
    <t>Umowy o usługi budowlane ogółem</t>
  </si>
  <si>
    <t>– w tym umowy niezakończone łącznie</t>
  </si>
  <si>
    <t>– w tym umowy niezakończone ustalone metodą zysku zerowego</t>
  </si>
  <si>
    <t>Przychody ustalone wg zasad Standardu nr 3</t>
  </si>
  <si>
    <t>Koszty ustalone wg zasad Standardu nr 3</t>
  </si>
  <si>
    <t>Przychody zafakturowane</t>
  </si>
  <si>
    <t>Rezerwa na straty</t>
  </si>
  <si>
    <t>Kwota przewidywanej straty, jeśli została ujęta w rachunku zysków i strat</t>
  </si>
  <si>
    <t>Kwota kosztów, których pokrycie przez zamawiającego nie jest prawdopodobne</t>
  </si>
  <si>
    <t>Kwota sum zatrzymanych</t>
  </si>
  <si>
    <t>Rodzaj składnika aktywów lub ośrodka wypracowującego korzyści ekonomiczne</t>
  </si>
  <si>
    <t>5. _x000D_
Ośrodek wypracowujący korzyści ekonomiczne: …</t>
  </si>
  <si>
    <t>6. …</t>
  </si>
  <si>
    <t>Wskazanie, czy wartość odzyskiwalna danego składnika aktywów odpowiada jego wartości handlowej/wartości użytkowej</t>
  </si>
  <si>
    <t>Przyczyna ograniczenia ustalenia wartości odzyskiwalnej na podstawie szacunku tylko jednej z dwóch wartości: handlowej/użytkowej</t>
  </si>
  <si>
    <t>Wskazanie, czy wartość odzyskiwalna odpowiadająca wartości handlowej została ustalona na podstawie odniesień do aktywnego rynku</t>
  </si>
  <si>
    <t>Kwota odpisu aktualizującego</t>
  </si>
  <si>
    <t>Kwota odwrócenia odpisu aktualizującego</t>
  </si>
  <si>
    <t>Proszę podać, w której z poniższych kategorii ujęto odpis aktualizujący:_x000D_
- w rachunku zysków i strat_x000D_
- w kapitale własnym_x000D_
- w ujemnej wartości firmy_x000D_
- w przychodach przyszłych okresów</t>
  </si>
  <si>
    <t>Rodzaj składników</t>
  </si>
  <si>
    <t>Wartość bieżąca opłat leasingowych płatnych w poniższych okresach</t>
  </si>
  <si>
    <t>od 3 lat do 5 lat</t>
  </si>
  <si>
    <t>Składniki majątku będące przedmiotem oddania w leasingu</t>
  </si>
  <si>
    <t>Kwota przyszłych opłat leasingu operacyjnego, najmu lub dzierżawy</t>
  </si>
  <si>
    <t>powyżej 1 roku</t>
  </si>
  <si>
    <t>Kwota przyszłych opłat leasingu finansowego</t>
  </si>
  <si>
    <t>Niezrealizowane przychody z leasingu finansowego</t>
  </si>
  <si>
    <t>Niegwarantowane wartości końcowe przypadające finansującemu</t>
  </si>
  <si>
    <t>Wartości niematerialne i prawne własne</t>
  </si>
  <si>
    <t>Wartości niematerialne i prawne używane na podstawie umowy najmu, dzierżawy lub innej umowy, w tym umowy leasingu, w tym:</t>
  </si>
  <si>
    <t>używane na podstawie umowy najmu</t>
  </si>
  <si>
    <t>używane na podstawie umowy dzierżawy</t>
  </si>
  <si>
    <t>używane na podstawie umowy leasingu</t>
  </si>
  <si>
    <t>używane na podstawie innej umowy (podać jakiej)</t>
  </si>
  <si>
    <t>Wartości niematerialne i prawne razem</t>
  </si>
  <si>
    <t>Środki trwałe własne</t>
  </si>
  <si>
    <t>Środki trwałe używane na podstawie umowy najmu, dzierżawy lub innej umowy, w tym umowy leasingu, w tym:</t>
  </si>
  <si>
    <t>Środki trwałe razem</t>
  </si>
  <si>
    <t>Inne (proszę podać jakie)</t>
  </si>
  <si>
    <t>Środki trwałe wykazywane pozabilansowo, razem</t>
  </si>
  <si>
    <t>1. Od jednostek powiązanych, w tym od:</t>
  </si>
  <si>
    <t>jednostek zależnych z tytułu:</t>
  </si>
  <si>
    <t>jednostek współzależnych z tytułu:</t>
  </si>
  <si>
    <t>jednostek stowarzyszonych z tytułu:</t>
  </si>
  <si>
    <t>znaczącego inwestora z tytułu:</t>
  </si>
  <si>
    <t>wspólnika jednostki współzależnej z tytułu</t>
  </si>
  <si>
    <t>jednostki dominującej z tytułu</t>
  </si>
  <si>
    <t>2. Od pozostałych jednostek z tytułu:</t>
  </si>
  <si>
    <t>Zmiana stanu należności długoterminowych</t>
  </si>
  <si>
    <t>Stan należności długoterminowych na koniec okresu</t>
  </si>
  <si>
    <t>Zmiana stanu odpisów aktualizujących należności długoterminowe</t>
  </si>
  <si>
    <t>Stan odpisów aktualizujących na koniec okresu</t>
  </si>
  <si>
    <t>wspólnika jednostki współzależnej z tytułu:</t>
  </si>
  <si>
    <t>jednostki dominującej z tytułu:</t>
  </si>
  <si>
    <t>w PLN</t>
  </si>
  <si>
    <t>w EUR</t>
  </si>
  <si>
    <t>Po przeliczeniu EUR na PLN</t>
  </si>
  <si>
    <t>w GBP</t>
  </si>
  <si>
    <t>Po przeliczeniu GBP na PLN</t>
  </si>
  <si>
    <t>w …</t>
  </si>
  <si>
    <t>Po przeliczeniu … na PLN</t>
  </si>
  <si>
    <t>Należności długoterminowe razem w PLN</t>
  </si>
  <si>
    <t>Materiały</t>
  </si>
  <si>
    <t>Półprodukty i produkty w toku</t>
  </si>
  <si>
    <t>Zaliczki na dostawy</t>
  </si>
  <si>
    <t>a) z tytułu dostaw i usług do 12 miesięcy</t>
  </si>
  <si>
    <t>Stan na początek roku</t>
  </si>
  <si>
    <t>Stan na koniec roku, w tym:</t>
  </si>
  <si>
    <t>– nieprzeterminowane</t>
  </si>
  <si>
    <t>– do 1 miesiąca</t>
  </si>
  <si>
    <t>– powyżej 1 m-ca do 3 m-cy</t>
  </si>
  <si>
    <t>– powyżej 3 m-cy do 6 m-cy</t>
  </si>
  <si>
    <t>– powyżej 6 m-cy do 1 roku</t>
  </si>
  <si>
    <t>– powyżej 1 roku</t>
  </si>
  <si>
    <t>b) z tytułu dostaw i usług powyżej 12 miesięcy</t>
  </si>
  <si>
    <t>2. Należności od pozostałych jednostek</t>
  </si>
  <si>
    <t>c) należności z tyt. podatków, dotacji i ubezp. społ.</t>
  </si>
  <si>
    <t>d) inne należności</t>
  </si>
  <si>
    <t>e) należności dochodzone na drodze sądowej</t>
  </si>
  <si>
    <t>Należności krótkoterminowe brutto</t>
  </si>
  <si>
    <t>w tym: należności sporne</t>
  </si>
  <si>
    <t>Odpis aktualizujący</t>
  </si>
  <si>
    <t>Należności krótkoterminowe netto</t>
  </si>
  <si>
    <t>1. Z tytułu dostaw i usług, w tym od:</t>
  </si>
  <si>
    <t>a) jednostek zależnych</t>
  </si>
  <si>
    <t>b) jednostek współzależnych</t>
  </si>
  <si>
    <t>c) jednostek stowarzyszonych</t>
  </si>
  <si>
    <t>d) znaczącego inwestora</t>
  </si>
  <si>
    <t>e) wspólnika jednostki współzależnej</t>
  </si>
  <si>
    <t>f) jednostki dominującej</t>
  </si>
  <si>
    <t>2. Inne, w tym od:</t>
  </si>
  <si>
    <t>3. Dochodzone na drodze sądowej, w tym od:</t>
  </si>
  <si>
    <t>Należności krótkoterminowe od jednostek powiązanych ogółem</t>
  </si>
  <si>
    <t>Należności krótkoterminowe razem w PLN</t>
  </si>
  <si>
    <t>Wartość akcji wg ceny nabycia</t>
  </si>
  <si>
    <t>Wartość bilansowa akcji</t>
  </si>
  <si>
    <t>Cel nabycia akcji</t>
  </si>
  <si>
    <t>Przeznaczenie nabytych akcji</t>
  </si>
  <si>
    <t>Nazwa jednostki</t>
  </si>
  <si>
    <t>Siedziba jednostki</t>
  </si>
  <si>
    <t>Struktura czasowa</t>
  </si>
  <si>
    <t>ponad 5 lat</t>
  </si>
  <si>
    <t>Zobowiązania z tytułu emisji papierów wartościowych</t>
  </si>
  <si>
    <t>Zobowiązania z tytułu umowy leasingu finansowego</t>
  </si>
  <si>
    <t>Inne</t>
  </si>
  <si>
    <t>Zobowiązania długoterminowe razem w PLN</t>
  </si>
  <si>
    <t>Kwota kredytu/pożyczki wg umowy w walucie obcej</t>
  </si>
  <si>
    <t>Kwota kredytu/pożyczki wg umowy w PLN</t>
  </si>
  <si>
    <t>Kwota kredytu/pożyczki pozostała do spłaty w walucie obcej</t>
  </si>
  <si>
    <t>Kwota kredytu/pożyczki pozostała do spłaty w PLN</t>
  </si>
  <si>
    <t>Zabezpieczenie</t>
  </si>
  <si>
    <t>Inne informacje, w tym informacje o niespłaceniu kredytu lub pożyczki lub naruszeniu istotnych postanowień umowy kredytu lub pożyczki, w odniesieniu do których nie podjęto żadnych działań naprawczych do końca okresu sprawozdawczego</t>
  </si>
  <si>
    <t>Dłużne instrumenty finansowe wg rodzaju</t>
  </si>
  <si>
    <t>Wartość nominalna</t>
  </si>
  <si>
    <t>Termin wykupu</t>
  </si>
  <si>
    <t>Gwarancje/ zabezpieczenia</t>
  </si>
  <si>
    <t>Dodatkowe prawa</t>
  </si>
  <si>
    <t>Rynek notowań</t>
  </si>
  <si>
    <t>Inne informacje</t>
  </si>
  <si>
    <t>1. Kredyty i pożyczki, w tym:</t>
  </si>
  <si>
    <t>– długoterminowe w okresie spłaty</t>
  </si>
  <si>
    <t>– z tytułu dywidend</t>
  </si>
  <si>
    <t>2. Inne zobowiązania finansowe, w tym:</t>
  </si>
  <si>
    <t>3. Z tytułu dostaw i usług, o okresie wymagalności:</t>
  </si>
  <si>
    <t>4. Zaliczki otrzymane na dostawy</t>
  </si>
  <si>
    <t>5. Zobowiązania wekslowe</t>
  </si>
  <si>
    <t>7. …</t>
  </si>
  <si>
    <t>6. Zobowiązania wobec budżetu państwa lub j.s.t. z tytułu uzyskania prawa własności budynków i budowli</t>
  </si>
  <si>
    <t>Tytuł</t>
  </si>
  <si>
    <t>Fundusz socjalny</t>
  </si>
  <si>
    <t>Zakładowy fundusz rehabilitacji osób niepełnosprawnych</t>
  </si>
  <si>
    <t>Fundusz remontowy w spółdzielni mieszkaniowej</t>
  </si>
  <si>
    <t>Zobowiązania krótkoterminowe razem w PLN</t>
  </si>
  <si>
    <t>Wartość księgowa aktywów</t>
  </si>
  <si>
    <t>Wartość zobowiązań</t>
  </si>
  <si>
    <t>Wartość księgowa netto</t>
  </si>
  <si>
    <t>Ilość akcji składających się na kapitał akcyjny</t>
  </si>
  <si>
    <t>Wartość księgowa na jedną akcję (BVPS)</t>
  </si>
  <si>
    <t>Rozwodniona wartość księgowa na jedną akcję</t>
  </si>
  <si>
    <t>1. Należności warunkowe z tytułu otrzymanych gwarancji i poręczeń</t>
  </si>
  <si>
    <t>– od jednostek zależnych</t>
  </si>
  <si>
    <t>– od jednostek współzależnych</t>
  </si>
  <si>
    <t>– od jednostek stowarzyszonych</t>
  </si>
  <si>
    <t>– od znaczącego inwestora</t>
  </si>
  <si>
    <t>– od wspólnika jednostki współzależnej</t>
  </si>
  <si>
    <t>– od jednostki dominującej</t>
  </si>
  <si>
    <t>2. Należności warunkowe z tytułu…</t>
  </si>
  <si>
    <t>Należności warunkowe od jednostek powiązanych razem</t>
  </si>
  <si>
    <t>1. Zobowiązania warunkowe z tytułu otrzymanych gwarancji i poręczeń</t>
  </si>
  <si>
    <t>2. Zobowiązania warunkowe z tytułu ….</t>
  </si>
  <si>
    <t>Zobowiązania warunkowe na rzecz jednostek powiązanych razem</t>
  </si>
  <si>
    <t>1. Nazwa jednostki</t>
  </si>
  <si>
    <t>2. Forma prawna</t>
  </si>
  <si>
    <t>3. Siedziba</t>
  </si>
  <si>
    <t>4. Przedmiot przedsiębiorstwa</t>
  </si>
  <si>
    <t>5. Charakter powiązania (jednostka zależna, współzależna, stowarzyszona z wyszczególnieniem powiązań bezpośrednich i pośrednich)</t>
  </si>
  <si>
    <t>6. Zastosowana metoda konsolidacji/wycena metodą praw własności oraz wskazanie, jeśli nie podlega żadnym z nich</t>
  </si>
  <si>
    <t>7. Data objęcia kontroli/współkontroli/uzyskania znaczącego wpływu</t>
  </si>
  <si>
    <t>8. Procent posiadanego kapitału zakładowego</t>
  </si>
  <si>
    <t>9. Udział w ogólnej liczbie głosów na walnym zgromadzeniu</t>
  </si>
  <si>
    <t>10. Wskazanie innej niż określona wyżej podstawy kontroli/współkontroli/znaczącego wpływu</t>
  </si>
  <si>
    <t>Dane</t>
  </si>
  <si>
    <t>1. Wartość udziałów (akcji) według ceny nabycia</t>
  </si>
  <si>
    <t>2. Korekty aktualizujące wartość (razem)</t>
  </si>
  <si>
    <t>3. Wartość bilansowa udziałów (akcji)</t>
  </si>
  <si>
    <t>4. Skutki wyceny udziałów i akcji, jeśli nie jest stosowana wycena udziałów/akcji w jednostkach podporządkowanych metodą praw własności, w przypadku gdyby została zastosowana</t>
  </si>
  <si>
    <t>5. Kapitał własny jednostki, w tym:</t>
  </si>
  <si>
    <t>– kapitał zakładowy</t>
  </si>
  <si>
    <t>– należne wpłaty na kapitał zakładowy</t>
  </si>
  <si>
    <t>– pozostały kapitał własny, w tym:</t>
  </si>
  <si>
    <t>– zysk (strata) z lat ubiegłych</t>
  </si>
  <si>
    <t>– zysk (strata) netto</t>
  </si>
  <si>
    <t>6. Zobowiązania i rezerwy na zobowiązania jednostki, w tym:</t>
  </si>
  <si>
    <t>– zobowiązania długoterminowe</t>
  </si>
  <si>
    <t>– zobowiązania krótkoterminowe</t>
  </si>
  <si>
    <t>7. Należności jednostki:</t>
  </si>
  <si>
    <t>– należności długoterminowe</t>
  </si>
  <si>
    <t>– należności krótkoterminowe</t>
  </si>
  <si>
    <t>8. Aktywa jednostki razem</t>
  </si>
  <si>
    <t>9. Przychody ze sprzedaży</t>
  </si>
  <si>
    <t>10. Nieopłacona przez emitenta wartość udziałów (akcji) w jednostce</t>
  </si>
  <si>
    <t>11. Otrzymane lub należne dywidendy od jednostki za ostatni rok obrotowy</t>
  </si>
  <si>
    <t>… (nazwa jednostki)</t>
  </si>
  <si>
    <t>5. Wartość bilansowa udziałów (akcji)</t>
  </si>
  <si>
    <t>6. Kapitał własny jednostki, w tym:</t>
  </si>
  <si>
    <t>7. Procent posiadanego kapitału zakładowego</t>
  </si>
  <si>
    <t>8. Udział w ogólnej liczbie głosów na walnym zgromadzeniu</t>
  </si>
  <si>
    <t>9. Nieopłacona przez emitenta wartość udziałów (akcji) w jednostce</t>
  </si>
  <si>
    <t>10. Otrzymane lub należne dywidendy od jednostki za ostatni rok obrotowy</t>
  </si>
  <si>
    <t>Dane jednostki</t>
  </si>
  <si>
    <t>Papiery wartościowe, udziały i inne długoterminowe aktywa finansowe (struktura walutowa) razem w PLN</t>
  </si>
  <si>
    <t>1. Z nieograniczoną zbywalnością, notowane na giełdach (wartość bilansowa)</t>
  </si>
  <si>
    <t>– korekty aktualizujące wartość (za okres)</t>
  </si>
  <si>
    <t>– wartość na początek okresu</t>
  </si>
  <si>
    <t>– wartość według cen nabycia</t>
  </si>
  <si>
    <t>2. Z nieograniczoną zbywalnością, notowane na rynkach pozagiełdowych (wartość bilansowa)</t>
  </si>
  <si>
    <t>3. Z nieograniczoną zbywalnością, nienotowane na rynku regulowanym (wartość bilansowa)</t>
  </si>
  <si>
    <t>4. Z ograniczoną zbywalnością (wartość bilansowa)</t>
  </si>
  <si>
    <t>Wartość według cen nabycia, razem</t>
  </si>
  <si>
    <t>Wartość na początek okresu, razem</t>
  </si>
  <si>
    <t>Korekty aktualizujące wartość (za okres), razem</t>
  </si>
  <si>
    <t>Wartość bilansowa, razem</t>
  </si>
  <si>
    <t>Akcje_x000D_
(wartość bilansowa)</t>
  </si>
  <si>
    <t>Obligacje _x000D_
(wartość bilansowa)</t>
  </si>
  <si>
    <t>…_x000D_
(wartość bilansowa)</t>
  </si>
  <si>
    <t>Jednostki niepowiązane</t>
  </si>
  <si>
    <t>Jednostki zależne</t>
  </si>
  <si>
    <t>Jednostki współzależne</t>
  </si>
  <si>
    <t>Znaczący inwestorzy</t>
  </si>
  <si>
    <t>Jednostki stowarzyszone</t>
  </si>
  <si>
    <t>….</t>
  </si>
  <si>
    <t>Kwota w PLN</t>
  </si>
  <si>
    <t>Kwota w EUR</t>
  </si>
  <si>
    <t>Kwota w GBP</t>
  </si>
  <si>
    <t>Kwota w …</t>
  </si>
  <si>
    <t>Pożyczki długoterminowe razem w PLN</t>
  </si>
  <si>
    <t>Rodzaj inwestycji</t>
  </si>
  <si>
    <t>Udziały lub akcje</t>
  </si>
  <si>
    <t>Dłużne papiery wartościowe</t>
  </si>
  <si>
    <t>Inne inwestycje długoterminowe razem w PLN</t>
  </si>
  <si>
    <t>Zwiększenia w tym:</t>
  </si>
  <si>
    <t>Krótkoterminowe aktywa finansowe w jednostkach zależnych, w tym:</t>
  </si>
  <si>
    <t>należności z tytułu dywidend i innych udziałów w zyskach</t>
  </si>
  <si>
    <t>inne krótkoterminowe aktywa finansowe (wg rodzaju)</t>
  </si>
  <si>
    <t>Krótkoterminowe aktywa finansowe w jednostkach współzależnych, w tym:</t>
  </si>
  <si>
    <t>Krótkoterminowe aktywa finansowe w jednostkach stowarzyszonych, w tym:</t>
  </si>
  <si>
    <t>Krótkoterminowe aktywa finansowe u znaczącego inwestora, w tym:</t>
  </si>
  <si>
    <t>Krótkoterminowe aktywa finansowe u wspólnika jednostki współzależnej, w tym:</t>
  </si>
  <si>
    <t>Krótkoterminowe aktywa finansowe w jednostce dominującej, w tym:</t>
  </si>
  <si>
    <t>Inne inwestycje krótkoterminowe niefinansowe</t>
  </si>
  <si>
    <t>1. Środki pieniężne w kasie</t>
  </si>
  <si>
    <t>2. Środki pieniężne na rachunkach bankowych</t>
  </si>
  <si>
    <t>3. Inne środki pieniężne</t>
  </si>
  <si>
    <t>4. Inne aktywa pieniężne</t>
  </si>
  <si>
    <t>Środki pieniężne w kasie i na rachunkach bankowych</t>
  </si>
  <si>
    <t>Inne środki pieniężne</t>
  </si>
  <si>
    <t>Inne aktywa pieniężne</t>
  </si>
  <si>
    <t>Środki pieniężne i inne aktywa pieniężne razem w PLN</t>
  </si>
  <si>
    <t>Inne krótkoterminowe aktywa finansowe</t>
  </si>
  <si>
    <t>Aktywa krótkoterminowe razem w PLN</t>
  </si>
  <si>
    <t>– wartość godziwa</t>
  </si>
  <si>
    <t>– wartość rynkowa</t>
  </si>
  <si>
    <t>Wartość rynkowa, razem</t>
  </si>
  <si>
    <t>Wartość godziwa, razem</t>
  </si>
  <si>
    <t>Jednostki nie powiązane</t>
  </si>
  <si>
    <t>Pożyczki krótkoterminowe razem w PLN</t>
  </si>
  <si>
    <t>I. Zmiany w zakresie kosztów rozliczonych +/-</t>
  </si>
  <si>
    <t>1. Z tytułu różnic inwentaryzacyjnych</t>
  </si>
  <si>
    <t>2. Odpisanie zaniechanej produkcji</t>
  </si>
  <si>
    <t>3. Odpisanie kosztów bez efektu gospodarczego</t>
  </si>
  <si>
    <t>4. Inne</t>
  </si>
  <si>
    <t>II. Zmiana stanu zapasów, produktów i rozliczeń międzyokresowych kosztów +/-</t>
  </si>
  <si>
    <t>1. Produkty gotowe</t>
  </si>
  <si>
    <t>3. Rozliczenia międzyokresowe kosztów</t>
  </si>
  <si>
    <t>III. Koszt własny produkcji sprzedanej</t>
  </si>
  <si>
    <t>– koszt wytworzenia sprzedanych produktów</t>
  </si>
  <si>
    <t>– koszt wytworzenia świadczeń na własne potrzeby</t>
  </si>
  <si>
    <t>– koszty sprzedaży</t>
  </si>
  <si>
    <t>– koszty ogólnego zarządu</t>
  </si>
  <si>
    <t>IV. Wartość sprzedanych towarów i materiałów</t>
  </si>
  <si>
    <t>I. Rozwiązane rezerwy (z tytułu)</t>
  </si>
  <si>
    <t>II. Pozostałe, w tym:</t>
  </si>
  <si>
    <t>1) rozwiązanie odpisów aktualizujących wartość należności</t>
  </si>
  <si>
    <t>2) odpis aktualizujący wartość niematerialną i prawną zaliczaną do inwestycji</t>
  </si>
  <si>
    <t>3) odpis aktualizujący wartość nieruchomości zaliczanych do inwestycji</t>
  </si>
  <si>
    <t>4) otrzymane koszty postępowania spornego</t>
  </si>
  <si>
    <t>6) przedawnione zobowiązania</t>
  </si>
  <si>
    <t>7) zwrócone, umorzone podatki</t>
  </si>
  <si>
    <t>8) …</t>
  </si>
  <si>
    <t>9) …</t>
  </si>
  <si>
    <t>Inne przychody operacyjne RAZEM</t>
  </si>
  <si>
    <t>I. Utworzone rezerwy (z tytułu)</t>
  </si>
  <si>
    <t>1) odpis aktualizujący wartość należności</t>
  </si>
  <si>
    <t>Przyczyna utworzenia:</t>
  </si>
  <si>
    <t>4) koszty postępowania spornego</t>
  </si>
  <si>
    <t>5) przedawnione należności</t>
  </si>
  <si>
    <t>6) niezwrócone, umorzone nadpłaty podatków</t>
  </si>
  <si>
    <t>7) …</t>
  </si>
  <si>
    <t>Inne koszty operacyjne RAZEM</t>
  </si>
  <si>
    <t>I. Przychody finansowe z tytułu dywidend i udziałów w zyskach razem</t>
  </si>
  <si>
    <t>b) od pozostałych jednostek</t>
  </si>
  <si>
    <t>II. Przychody finansowe z tytułu odsetek razem</t>
  </si>
  <si>
    <t>1) z tytułu udzielonych pożyczek</t>
  </si>
  <si>
    <t>2) pozostałe odsetki</t>
  </si>
  <si>
    <t>III. Inne przychody finansowe razem</t>
  </si>
  <si>
    <t>1) dodatnie różnice kursowe</t>
  </si>
  <si>
    <t>– zrealizowane</t>
  </si>
  <si>
    <t>– niezrealizowane</t>
  </si>
  <si>
    <t>2) rozwiązane rezerwy (z tytułu)</t>
  </si>
  <si>
    <t>3) pozostałe, w tym:</t>
  </si>
  <si>
    <t>I. Koszty finansowe z tytułu odsetek razem</t>
  </si>
  <si>
    <t>1) od kredytów i pożyczek</t>
  </si>
  <si>
    <t>a) dla jednostek powiązanych, w tym:</t>
  </si>
  <si>
    <t>– dla jednostek zależnych</t>
  </si>
  <si>
    <t>– dla jednostek współzależnych</t>
  </si>
  <si>
    <t>– dla jednostek stowarzyszonych</t>
  </si>
  <si>
    <t>– dla znaczącego inwestora</t>
  </si>
  <si>
    <t>– dla wspólnika jednostki współzależnej</t>
  </si>
  <si>
    <t>– dla jednostki dominującej</t>
  </si>
  <si>
    <t>b) dla innych jednostek</t>
  </si>
  <si>
    <t>II. Inne koszty finansowe razem</t>
  </si>
  <si>
    <t>1) ujemne różnice kursowe</t>
  </si>
  <si>
    <t>2) utworzone rezerwy (z tytułu)</t>
  </si>
  <si>
    <t>Pozostałe obowiązkowe zmniejszenia zysku/zwiększenia straty razem, w tym:</t>
  </si>
  <si>
    <t>Pozycja wykazywana w sprawozdaniu finansowym w przypadku zastosowania metody praw własności do wyceny udziałów lub akcji w jednostkach podporządkowanych</t>
  </si>
  <si>
    <t>Udział w zyskach netto jednostek podporządkowanych wycenianych metodą praw własności, w tym:</t>
  </si>
  <si>
    <t>– odpis wartości firmy jednostek podporządkowanych</t>
  </si>
  <si>
    <t>– odpis ujemnej wartości firmy jednostek podporządkowanych</t>
  </si>
  <si>
    <t>– odpis różnicy w wycenie aktywów netto</t>
  </si>
  <si>
    <t>Aktywa finansowe przeznaczone do obrotu, w tym:</t>
  </si>
  <si>
    <t>– instrumenty pochodne</t>
  </si>
  <si>
    <t>– aktywa finansowe przeznaczone do obrotu wyceniane w skorygowanej cenie nabycia w związku z brakiem możliwości wiarygodnego pomiaru</t>
  </si>
  <si>
    <t>Aktywa finansowe dostępne do sprzedaży, w tym:</t>
  </si>
  <si>
    <t>– aktywa finansowe dostępne do sprzedaży wyceniane w skorygowanej cenie nabycia w związku z brakiem możliwości wiarygodnego pomiaru</t>
  </si>
  <si>
    <t>Pożyczki udzielone i należności własne</t>
  </si>
  <si>
    <t>Aktywa finansowe utrzymywane do terminu wymagalności</t>
  </si>
  <si>
    <t>Zobowiązania finansowe przeznaczone do obrotu, w tym:</t>
  </si>
  <si>
    <t>Pozostałe zobowiązania finansowe</t>
  </si>
  <si>
    <t>Aktywa i zobowiązania finansowe, których nie wycenia się w wartości godziwej, w tym:</t>
  </si>
  <si>
    <t>– pożyczki udzielone i należności własne które nie są przeznaczone do sprzedaży</t>
  </si>
  <si>
    <t>– aktywa finansowe utrzymywane do terminu wymagalności</t>
  </si>
  <si>
    <t>– aktywa finansowe, dla których nie istnieje cena rynkowa ustalona w aktywnym obrocie regulowanym oraz wartość godziwa nie może być ustalona w inny wiarygodny sposób</t>
  </si>
  <si>
    <t>– aktywa finansowe objęte zabezpieczeniem</t>
  </si>
  <si>
    <t>Charakterystyka (ilość)</t>
  </si>
  <si>
    <t>Opis metod i istotnych założeń przyjętych do ustalania wartości godziwej lub przyczyny, dla których nie można ustalić wartości godziwej, i granice przedziału, w którym wartość godziwa może się zawierać</t>
  </si>
  <si>
    <t>Wartość godziwa lub wartość w skorygowanej cenie nabycia</t>
  </si>
  <si>
    <t>Wartość bilansowa na początek okresu</t>
  </si>
  <si>
    <t>Wartość bilansowa na koniec okresu</t>
  </si>
  <si>
    <t>Warunki i terminy wpływające na wielkość, rozkład w czasie i pewność przyszłych przepływów pieniężnych</t>
  </si>
  <si>
    <t>Zasady wprowadzania do ksiąg rachunkowych nabytych instrumentów finansowych</t>
  </si>
  <si>
    <t>Rodzaj instrumentu</t>
  </si>
  <si>
    <t>Rodzaj operacji</t>
  </si>
  <si>
    <t>Wartość operacji</t>
  </si>
  <si>
    <t>Data operacji</t>
  </si>
  <si>
    <t>Szczegóły operacji</t>
  </si>
  <si>
    <t>Odwrócenie uprzednio dokonanych odpisów aktualizujących, w tym na:</t>
  </si>
  <si>
    <t>– Aktywa finansowe dostępne do sprzedaży, ze zmianami wartości godziwej ujmowanymi w kapitale z aktualizacji wyceny</t>
  </si>
  <si>
    <t>– Aktywa finansowe dostępne do sprzedaży, ze zmianami wartości godziwej ujmowanymi w przychodach lub kosztach finansowych</t>
  </si>
  <si>
    <t>– Pożyczki udzielone i należności własne</t>
  </si>
  <si>
    <t>– Aktywa finansowe utrzymywane do terminu wymagalności</t>
  </si>
  <si>
    <t>– Aktywa finansowe przeznaczone do obrotu</t>
  </si>
  <si>
    <t>Utworzenie odpisów aktualizujących z tytułu trwałej utraty wartości, w tym na:</t>
  </si>
  <si>
    <t>1. Skutki przeszacowania aktywów finansowych dostępnych do sprzedaży:</t>
  </si>
  <si>
    <t>– zyski lub straty z okresowej wyceny</t>
  </si>
  <si>
    <t>– kwoty przeszacowania odpisane w razie trwałej utraty wartości</t>
  </si>
  <si>
    <t>– zyski lub straty z wyceny ustalone na dzień przekwalifikowania aktywów do kategorii dostępnych do sprzedaży</t>
  </si>
  <si>
    <t>– kwoty rozliczone w przypadku zabezpieczania wartości godziwej oprocentowanego instrumentu finansowego</t>
  </si>
  <si>
    <t>– kwoty rozliczone w przypadku przekwalifikowania aktywów do kategorii utrzymywanych do terminu wymagalności</t>
  </si>
  <si>
    <t>– kwoty odpisane na dzień wyłączenia z ksiąg rachunkowych</t>
  </si>
  <si>
    <t>2. Okresowa wycena pozycji zabezpieczanych oraz instrumentów zabezpieczających w związku z zabezpieczeniem:</t>
  </si>
  <si>
    <t>– zmian w przepływach pieniężnych</t>
  </si>
  <si>
    <t>– udziałów w aktywach netto jednostek zagranicznych</t>
  </si>
  <si>
    <t>3. Ustalenie, przeszacowanie i odpisanie rezerw oraz aktywów z tytułu odroczonego podatku dochodowego</t>
  </si>
  <si>
    <t>Kategorie aktywów</t>
  </si>
  <si>
    <t>Pożyczki udzielone</t>
  </si>
  <si>
    <t>Należności własne</t>
  </si>
  <si>
    <t>Dłużne instrumenty finansowe, w tym:</t>
  </si>
  <si>
    <t>– obligacje skarbowe</t>
  </si>
  <si>
    <t>– obligacje komunalne</t>
  </si>
  <si>
    <t>– obligacje przedsiębiorstw</t>
  </si>
  <si>
    <t>– bony skarbowe</t>
  </si>
  <si>
    <t>– listy zastawne</t>
  </si>
  <si>
    <t>– certyfikaty depozytowe</t>
  </si>
  <si>
    <t>Inne (proszę wymienić)</t>
  </si>
  <si>
    <t>Przychody z odsetek obliczone zgodnie z zawartym kontraktem</t>
  </si>
  <si>
    <t>W tym zrealizowane</t>
  </si>
  <si>
    <t>Niezrealizowane</t>
  </si>
  <si>
    <t>Do 3 miesięcy</t>
  </si>
  <si>
    <t>Powyżej 3 m-cy do 12 m-cy</t>
  </si>
  <si>
    <t>Powyżej 12 miesięcy</t>
  </si>
  <si>
    <t>Kategorie zobowiązań</t>
  </si>
  <si>
    <t>Zobowiązania zaliczone do przeznaczonych do obrotu, w tym:</t>
  </si>
  <si>
    <t>Długoterminowe zobowiązania finansowe, w tym:</t>
  </si>
  <si>
    <t>Krótkoterminowe zobowiązania finansowe, w tym:</t>
  </si>
  <si>
    <t>Koszty z odsetek obliczone zgodnie z zawartym kontraktem</t>
  </si>
  <si>
    <t>Rodzaj ryzyka</t>
  </si>
  <si>
    <t>Dotyczący podstawowych rodzajów planowanych transakcji:</t>
  </si>
  <si>
    <t>Dotyczący uprawdopodobnionych przyszłych zobowiązań</t>
  </si>
  <si>
    <t>Cele i zasady zarządzania ryzykiem</t>
  </si>
  <si>
    <t>Opis zabezpieczenia</t>
  </si>
  <si>
    <t>Przepływy pieniężne</t>
  </si>
  <si>
    <t>Udziały w aktywach netto jednostek zagranicznych</t>
  </si>
  <si>
    <t>Opis instrumentu zabezpieczającego</t>
  </si>
  <si>
    <t>Wartość godziwa instrumentu zabezpieczającego</t>
  </si>
  <si>
    <t>Charakterystyka zabezpieczanego rodzaju ryzyka</t>
  </si>
  <si>
    <t>Opis pozycji zabezpieczanej (w tym przewidywany okres jej zajścia)</t>
  </si>
  <si>
    <t>Opis zastosowanych instrumentów zabezpieczających</t>
  </si>
  <si>
    <t>Kwoty odroczonych lub nienaliczonych zysków lub strat</t>
  </si>
  <si>
    <t>Termin uznania w rachunku wyników odroczonych lub nienaliczonych zysków lub strat</t>
  </si>
  <si>
    <t>Saldo na początek okresu</t>
  </si>
  <si>
    <t>– odpisy zwiększające z tytułu aktualizacji wyceny</t>
  </si>
  <si>
    <t>– odpisy zmniejszające z tytułu aktualizacji wyceny</t>
  </si>
  <si>
    <t>– odpisy zaliczone do przychodów lub kosztów finansowych</t>
  </si>
  <si>
    <t>– odpisy dodane do wartości początkowej składnika aktywów lub zobowiązań</t>
  </si>
  <si>
    <t>Saldo na koniec okresu</t>
  </si>
  <si>
    <t>Rodzaj instrumentu finansowego</t>
  </si>
  <si>
    <t>np. Zarząd stosuje politykę kredytową, zgodnie z którą ekspozycja na ryzyko kredytowe jest monitorowana na bieżąco. Ocena wiarygodności kredytowej jest przeprowadzana w stosunku do wszystkich klientów wymagających kredytowania powyżej określonej kwoty. Spółka nie wymaga zabezpieczenia majątkowego od swoich klientów w stosunku do aktywów finansowych. Na dzień bilansowy nie występowała znacząca koncentracja ryzyka kredytowego. Wartość bilansowa każdego aktywa finansowego, również pochodnych instrumentów finansowych, przedstawia maksymalną ekspozycję na ryzyko kredytowe.</t>
  </si>
  <si>
    <t>Wartość bilansowa</t>
  </si>
  <si>
    <t>Termin wykupu lub termin przeszacowania wartości</t>
  </si>
  <si>
    <t>Efektywna stopa procentowa</t>
  </si>
  <si>
    <t>Oszacowana maksymalna kwota straty, na jaką jednostka jest narażona (bez zabezpieczeń), gdyby wierzyciel nie wywiązał się ze świadczenia</t>
  </si>
  <si>
    <t>Rodzaj aktywu finansowego</t>
  </si>
  <si>
    <t>Aktywa finansowe ujęte w księgach rachunkowych, w tym:</t>
  </si>
  <si>
    <t>Aktywa finansowe wyłączone z ksiąg rachunkowych, w tym:</t>
  </si>
  <si>
    <t>Np. W bieżącym roku obrotowym dokonane zostały następujące transakcje, w wyniku których aktywa finansowe przekształcone zostały w papiery wartościowe lub umowy odkupu: (dla każdej transakcji podać) – charakter i wielkość zawartych transakcji, w tym opis przyjętych lub udzielonych gwarancji i zabezpieczeń, dane przyjęte do wyliczenia wartości godziwej przychodów odsetkowych związanych z umowami zawartymi w okresie sprawozdawczym oraz transakcjami zawartymi w okresach poprzednich, zarówno zakończonymi, jak i niezakończonymi w okresie sprawozdawczym, – informację o aktywach finansowych wyłączonych z ksiąg rachunkowych w okresie sprawozdawczym.</t>
  </si>
  <si>
    <t>Charakter transakcji</t>
  </si>
  <si>
    <t>Wielkość transakcji</t>
  </si>
  <si>
    <t>Opis przyjętych lub udzielonych gwarancji i zabezpieczeń</t>
  </si>
  <si>
    <t>Dane przyjęte do wyliczenia wartości godziwej przychodów odsetkowych</t>
  </si>
  <si>
    <t>– Kwota przekwalifikowana do/z kategorii</t>
  </si>
  <si>
    <t>– Wartość wykazana w bilansie</t>
  </si>
  <si>
    <t>– Wartość godziwa</t>
  </si>
  <si>
    <t>– Powód przekwalifikowania</t>
  </si>
  <si>
    <t>– Uzasadnienie zaistnienia wyjątkowych okoliczności zgodnie z § 6 ust. 4 Rozp. MF w sprawie instrumentów finansowych</t>
  </si>
  <si>
    <t>– Wielkość zysku lub straty, jaka zostałaby ujęta w RZiS, jeśli składnik aktywów nie zostałby przekwalifikowany</t>
  </si>
  <si>
    <t>– Wielkość zysku lub straty, jaka została ujęta w RZiS</t>
  </si>
  <si>
    <t>– Dane, jakie jednostka spodziewa się odzyskać na dzień przekwalifikowania:</t>
  </si>
  <si>
    <t>– Efektywna stopa procentowa</t>
  </si>
  <si>
    <t>– Szacunkowe kwoty przepływów</t>
  </si>
  <si>
    <t>0,00%</t>
  </si>
  <si>
    <t>20..</t>
  </si>
  <si>
    <t>20..r.</t>
  </si>
  <si>
    <t>Analiza finansowa – BILANS</t>
  </si>
  <si>
    <t>Aktywa trwałe</t>
  </si>
  <si>
    <t>wartości niematerialne i prawne</t>
  </si>
  <si>
    <t>rzeczowe aktywa trwałe</t>
  </si>
  <si>
    <t>należności długoterminowe</t>
  </si>
  <si>
    <t>inwestycje długoterminowe</t>
  </si>
  <si>
    <t>długoterminowe rozliczenia międzyokresowe</t>
  </si>
  <si>
    <t>Aktywa obrotowe</t>
  </si>
  <si>
    <t>zapasy</t>
  </si>
  <si>
    <t>należności krótkoterminowe</t>
  </si>
  <si>
    <t>1) od jednostek powiązanych</t>
  </si>
  <si>
    <t>a) z tytułu dostaw i usług</t>
  </si>
  <si>
    <t>2) od pozostałych jednostek, w których jednostka posiada zaangażowanie w kapitale</t>
  </si>
  <si>
    <t>3) od pozostałych jednostek</t>
  </si>
  <si>
    <t>inwestycje krótkoterminowe</t>
  </si>
  <si>
    <t>krótkoterminowe rozliczenia międzyokresowe</t>
  </si>
  <si>
    <t>Należne wpłaty na kapitał (fundusz) podstawowy</t>
  </si>
  <si>
    <t>Udziały własne</t>
  </si>
  <si>
    <t>Kapitał własny</t>
  </si>
  <si>
    <t>kapitał podstawowy</t>
  </si>
  <si>
    <t>kapitał zapasowy</t>
  </si>
  <si>
    <t>kapitał z aktualizacji wyceny</t>
  </si>
  <si>
    <t>pozostałe kapitały rezerwowe</t>
  </si>
  <si>
    <t>zysk (strata) z lat ubiegłych</t>
  </si>
  <si>
    <t>zysk (strata) netto</t>
  </si>
  <si>
    <t>odpisy z zysku netto w ciągu roku obrotowego (wielkość ujemna)</t>
  </si>
  <si>
    <t>Zobowiązania i rezerwy na zobowiązania</t>
  </si>
  <si>
    <t>rezerwy na zobowiązania</t>
  </si>
  <si>
    <t>zobowiązania długoterminowe</t>
  </si>
  <si>
    <t>zobowiązania krótkoterminowe</t>
  </si>
  <si>
    <t>1) wobec jednostek powiązanych</t>
  </si>
  <si>
    <t>2) wobec pozostałych jednostek, w których jednostka posiada zaangażowanie w kapitale</t>
  </si>
  <si>
    <t>3) wobec pozostałych jednostek</t>
  </si>
  <si>
    <t>b) inne zobowiązania krótkoterminowe</t>
  </si>
  <si>
    <t>4) fundusze specjalne</t>
  </si>
  <si>
    <t>rozliczenia międzyokresowe</t>
  </si>
  <si>
    <t>% sumy bilansowej</t>
  </si>
  <si>
    <t>100,00</t>
  </si>
  <si>
    <t>31.12.2014</t>
  </si>
  <si>
    <t>Analiza finansowa – Rachunek zysków i strat metodą kalkulacyjną</t>
  </si>
  <si>
    <t>Przychody netto ze sprzedaży produktów, towarów i materiałów, w tym:</t>
  </si>
  <si>
    <t>Przychody netto ze sprzedaży produktów</t>
  </si>
  <si>
    <t>Przychody netto ze sprzedaży towarów i materiałów</t>
  </si>
  <si>
    <t>Koszt własny produkcji sprzedanej</t>
  </si>
  <si>
    <t>Koszty sprzedanych produktów, towarów i materiałów, w tym:</t>
  </si>
  <si>
    <t>Koszt wytworzenia sprzedanych produktów</t>
  </si>
  <si>
    <t>Wartość sprzedanych towarów i materiałów</t>
  </si>
  <si>
    <t>Zysk brutto ze sprzedaży</t>
  </si>
  <si>
    <t>Koszty sprzedaży</t>
  </si>
  <si>
    <t>Koszty ogólnego zarządu</t>
  </si>
  <si>
    <t>Zysk na sprzedaży</t>
  </si>
  <si>
    <t>Pozostałe przychody operacyjne</t>
  </si>
  <si>
    <t>Zysk z tytułu rozchodu niefinansowych aktywów trwałych</t>
  </si>
  <si>
    <t>Dotacje</t>
  </si>
  <si>
    <t>Aktualizacja wartości aktywów niefinansowych</t>
  </si>
  <si>
    <t>Pozostałe koszty operacyjne</t>
  </si>
  <si>
    <t>Strata z tytułu rozchodu niefinansowych aktywów trwałych</t>
  </si>
  <si>
    <t>Zysk(strata) z działalności operacyjnej</t>
  </si>
  <si>
    <t>Przychody finansowe</t>
  </si>
  <si>
    <t>Dywidendy i udziały w zyskach</t>
  </si>
  <si>
    <t>Odsetki</t>
  </si>
  <si>
    <t>Zysk z tytułu rozchodu aktywów finansowych</t>
  </si>
  <si>
    <t>Aktualizacja wartości inwestycji</t>
  </si>
  <si>
    <t>Koszty finansowe</t>
  </si>
  <si>
    <t>Strata z tytułu rozchodu aktywów finansowych</t>
  </si>
  <si>
    <t>Aktualizacja wartości aktywów finansowych</t>
  </si>
  <si>
    <t>Zysk/strata brutto</t>
  </si>
  <si>
    <t>Podatek dochodowy</t>
  </si>
  <si>
    <t>Pozostałe obowiązkowe zmniejszenia zysku (zwiększenia straty)</t>
  </si>
  <si>
    <t>Zysk/strata netto</t>
  </si>
  <si>
    <t>Rok kończący się 31.12.2016</t>
  </si>
  <si>
    <t>Dynamika 2016/2015</t>
  </si>
  <si>
    <t>Rok kończący się 31.12.2015</t>
  </si>
  <si>
    <t>Dynamika 2015/2014</t>
  </si>
  <si>
    <t>Rok kończący się 31.12.2014</t>
  </si>
  <si>
    <t>Analiza finansowa – Rachunek zysków i strat metodą porównawczą</t>
  </si>
  <si>
    <t>Przychody netto ze sprzedaży i zrównane z nimi</t>
  </si>
  <si>
    <t>Koszty działalności operacyjnej</t>
  </si>
  <si>
    <t>Amortyzacja</t>
  </si>
  <si>
    <t>Zużycie materiałów i energii</t>
  </si>
  <si>
    <t>Usługi obce</t>
  </si>
  <si>
    <t>Podatki i opłaty</t>
  </si>
  <si>
    <t>Pozostałe koszty rodzajowe</t>
  </si>
  <si>
    <t>Zysk ze sprzedaży</t>
  </si>
  <si>
    <t>Pozostałe obowiązkowe zmniejszenia zysku (zwiększenie straty)</t>
  </si>
  <si>
    <t>Analiza finansowa – Wskaźniki I</t>
  </si>
  <si>
    <t>Rentowność majątku</t>
  </si>
  <si>
    <t>wynik finansowy netto x 100</t>
  </si>
  <si>
    <t>średnioroczny stan aktywów</t>
  </si>
  <si>
    <t>Rentowność kapitału własnego</t>
  </si>
  <si>
    <t>średnioroczny stan kapitału własnego</t>
  </si>
  <si>
    <t>Rentowność netto sprzedaży</t>
  </si>
  <si>
    <t>przychody netto ze sprzedaży produktów oraz towarów i materiałów</t>
  </si>
  <si>
    <t>Wskaźnik płynności I</t>
  </si>
  <si>
    <t>aktywa obrotowe ogółem*)</t>
  </si>
  <si>
    <t>Wskaźnik płynności II</t>
  </si>
  <si>
    <t>aktywa obrotowe ogółem*) – zapasy</t>
  </si>
  <si>
    <t>zobowiązania krótkoterminowe*)</t>
  </si>
  <si>
    <t>Szybkość spłat należności w dniach</t>
  </si>
  <si>
    <t>średnioroczny stan ogółu należności z tytułu dostaw i usług x 365 dni</t>
  </si>
  <si>
    <t>przychód netto ze sprzedaży produktów oraz towarów i materiałów</t>
  </si>
  <si>
    <t>Pokrycie aktywów trwałych kapitałem własnym i rezerwami długoterminowymi</t>
  </si>
  <si>
    <t>kapitał (fundusz) własny + rezerwy długoterminowe</t>
  </si>
  <si>
    <t>aktywa trwałe</t>
  </si>
  <si>
    <t>Wartość księgowa na jedną akcję</t>
  </si>
  <si>
    <t>kapitał własny</t>
  </si>
  <si>
    <t>liczba akcji</t>
  </si>
  <si>
    <t>Wynik finansowy na jedną akcję</t>
  </si>
  <si>
    <t>wynik finansowy netto za ostatnie 12 miesięcy</t>
  </si>
  <si>
    <t>*) bez "z tytułu dostaw i usług powyżej 12 miesięcy"</t>
  </si>
  <si>
    <t>Analiza finansowa – Wskaźniki II (RZiS metodą kalkulacyjną)</t>
  </si>
  <si>
    <t>Szybkość spłaty zobowiązań w dniach</t>
  </si>
  <si>
    <t>średnioroczny stan ogółu zobowiązań z tytułu dostaw i usług x 365 dni</t>
  </si>
  <si>
    <t>wartość sprzedanych towarów i materiałów + koszt wytworzenia sprzedanych produktów</t>
  </si>
  <si>
    <t>Szybkość obrotu zapasów w dniach</t>
  </si>
  <si>
    <t>średnioroczny stan zapasów x 365</t>
  </si>
  <si>
    <t>Marża na sprzedaży</t>
  </si>
  <si>
    <t>zysk(strata) na sprzedaży</t>
  </si>
  <si>
    <t>przychody ze sprzedaży</t>
  </si>
  <si>
    <t>Analiza finansowa – Wskaźniki II (RZiS metodą porównawczą)</t>
  </si>
  <si>
    <t>Koszty działalności operacyjnej – zmiana stanu produktów – koszty wytworzenia produktów na własne potrzeby</t>
  </si>
  <si>
    <t>Marża brutto na sprzedaży</t>
  </si>
  <si>
    <t>zysk (strata) brutto na sprzedaży</t>
  </si>
  <si>
    <t>Pozostałe środki trwałe i wyposażenie</t>
  </si>
  <si>
    <t>Inne inwestycje długoterminowe - leasingi</t>
  </si>
  <si>
    <t>w RZIS</t>
  </si>
  <si>
    <t>Mr Hamburger SA</t>
  </si>
  <si>
    <t>Mp Project Invest Sp. zo.o.</t>
  </si>
  <si>
    <t>Potwierdzenie, że występuje niepewność co do możliwości kontynuowania działalności</t>
  </si>
  <si>
    <t>III. Aktualizacja wartości aktywów niefinansowych (wycena nieruchomości)</t>
  </si>
  <si>
    <t>B. Koszty sprzedanych produktów, towarów,materiałów i usług , w tym:</t>
  </si>
  <si>
    <t>suma kontrolna</t>
  </si>
  <si>
    <t>Osoba sporzadzająca sprawozdanie : Beata Bernaś</t>
  </si>
  <si>
    <t>Zarząd PRYMUS S.A.</t>
  </si>
  <si>
    <t>Prezes Ewa Kobosko</t>
  </si>
  <si>
    <t>I. Przychody netto ze sprzedaży usług</t>
  </si>
  <si>
    <t>II. Przychody netto ze sprzedaży towarów ,produktów i materiałów</t>
  </si>
  <si>
    <t>I. Koszt  sprzedanych  usług</t>
  </si>
  <si>
    <t>II. Wartość i koszt wytworzenia sprzedanych towarów ,produtów i materiałów</t>
  </si>
  <si>
    <t>A. Przychody netto ze sprzedaży  produktów, towarów, materiałów i usług, w tym:</t>
  </si>
  <si>
    <t>ZESTAWIENIE LEASINGI NA 31-03-2017</t>
  </si>
  <si>
    <t xml:space="preserve">CZĘŚĆ KRÓTKOTERMINOWA </t>
  </si>
  <si>
    <t>FIRMA</t>
  </si>
  <si>
    <t>KAPITAŁ</t>
  </si>
  <si>
    <t>ODSETKI</t>
  </si>
  <si>
    <t>LENTEX B</t>
  </si>
  <si>
    <t>LENTEX GLC</t>
  </si>
  <si>
    <t>LENTEX ML</t>
  </si>
  <si>
    <t>MOSKA</t>
  </si>
  <si>
    <t>NOVITA</t>
  </si>
  <si>
    <t>BALTIC BMW</t>
  </si>
  <si>
    <t>CZĘŚĆ DŁUGOTERMINOWA</t>
  </si>
  <si>
    <t>MOSKA 2</t>
  </si>
  <si>
    <t>SAMOCHODY</t>
  </si>
  <si>
    <t>MASZYNY BALTIC WOOD</t>
  </si>
  <si>
    <t>MASZYNA</t>
  </si>
  <si>
    <t>MASZYNA1</t>
  </si>
  <si>
    <t>MASZYNA2</t>
  </si>
  <si>
    <t>MASZYNA3</t>
  </si>
  <si>
    <t>MASZYNA 2</t>
  </si>
  <si>
    <t>KAP.M3</t>
  </si>
  <si>
    <t>krótkoterminowe razem</t>
  </si>
  <si>
    <t>długoterminowe razem</t>
  </si>
  <si>
    <t>razem leasingi</t>
  </si>
  <si>
    <t>01.01.2018 - 31.03.2018</t>
  </si>
  <si>
    <t xml:space="preserve"> </t>
  </si>
  <si>
    <t>Tychy, 25 kwietnia 2018</t>
  </si>
  <si>
    <t>5% na premie rezerwa</t>
  </si>
  <si>
    <t>01.01.2019 - 31.03.2019</t>
  </si>
  <si>
    <t>RACHUNEK ZYSKÓW I STRAT [wariant kalkulacyjny] za I KWARTAŁ 2019</t>
  </si>
  <si>
    <t>01.01.2021 - 31.03.2021</t>
  </si>
  <si>
    <t>01.01.2021 DO 31.03.2021</t>
  </si>
  <si>
    <t>AKTYWA / ASSETS</t>
  </si>
  <si>
    <t>A. AKTYWA TRWAŁE / NON-CURRENT ASSETS</t>
  </si>
  <si>
    <t>I. Wartości niematerialne i prawne / Intangible assets</t>
  </si>
  <si>
    <t>1. Koszty zakończonych prac rozwojowych / Research and development costs</t>
  </si>
  <si>
    <t>2. Wartość firmy / Goodwill</t>
  </si>
  <si>
    <t>3. Inne wartości niematerialne i prawne / Other intangible assets</t>
  </si>
  <si>
    <t>4. Zaliczki na wartości niematerialne i prawne / Advances for intangible assets</t>
  </si>
  <si>
    <t>II. Rzeczowe aktywa trwałe / Tangible fixed assets</t>
  </si>
  <si>
    <t>1. Środki trwałe / Fixed assets</t>
  </si>
  <si>
    <t>a) grunty (w tym prawo wieczystego użytkowania gruntu) / land (including the right of perpetual usufruct of land)</t>
  </si>
  <si>
    <t>b) budynki, lokale i obiekty inżynierii lądowej i wodnej / buildings, premises and civil engineering structures</t>
  </si>
  <si>
    <t>c) urządzenia techniczne i maszyny / technical devices and machines</t>
  </si>
  <si>
    <t>d) środki transportu / means of transport</t>
  </si>
  <si>
    <t>e) inne środki trwałe / other fixed assets</t>
  </si>
  <si>
    <t>2. Środki trwałe w budowie / Fixed assets under construction</t>
  </si>
  <si>
    <t>3. Zaliczki na środki trwałe w budowie / Advances for fixed assets under construction</t>
  </si>
  <si>
    <t>III. Należności długoterminowe / Long-term receivables</t>
  </si>
  <si>
    <t>1. Od jednostek powiązanych / From related parties</t>
  </si>
  <si>
    <t>2. Od pozostałych jednostek, w których jednostka posiada zaangażowanie w kapitale / From other entities in which the entity has equity interests</t>
  </si>
  <si>
    <t>3. Od pozostałych jednostek / From other units</t>
  </si>
  <si>
    <t>IV. Inwestycje długoterminowe / Long term investments</t>
  </si>
  <si>
    <t>1. Nieruchomości / Real estate</t>
  </si>
  <si>
    <t>2. Wartości niematerialne i prawne / Intangible assets</t>
  </si>
  <si>
    <t>3. Długoterminowe aktywa finansowe / longterm financial assets</t>
  </si>
  <si>
    <t>a) w jednostkach powiązanych / in related entities</t>
  </si>
  <si>
    <t>– udziały lub akcje / shares or stocks</t>
  </si>
  <si>
    <t>– inne papiery wartościowe / other securities</t>
  </si>
  <si>
    <t>– udzielone pożyczki / loans granted</t>
  </si>
  <si>
    <t>– inne długoterminowe aktywa finansowe / other long-term financial assets</t>
  </si>
  <si>
    <t>b) w pozostałych jednostkach, w których jednostka posiada zaangażowanie w kapitale / in other entities in which the entity has equity interests</t>
  </si>
  <si>
    <t>c) w pozostałych jednostkach / in other units</t>
  </si>
  <si>
    <t>4. Inne inwestycje długoterminowe / Other long-term investments</t>
  </si>
  <si>
    <t>V. Długoterminowe rozliczenia międzyokresowe / Long-term prepayments</t>
  </si>
  <si>
    <t>1. Aktywa z tytułu odroczonego podatku dochodowego / Deferred tax assets</t>
  </si>
  <si>
    <t>2. Inne rozliczenia międzyokresowe / Other prepayments</t>
  </si>
  <si>
    <t>B. AKTYWA OBROTOWE / ASSETS</t>
  </si>
  <si>
    <t>I. Zapasy / Wrestling</t>
  </si>
  <si>
    <t>1. Materiały / Materials</t>
  </si>
  <si>
    <t>2. Półprodukty i produkty w toku / Semi-finished products and work in progress</t>
  </si>
  <si>
    <t>– w tym obiekty w zabudowie / including buildings under development</t>
  </si>
  <si>
    <t>3. Produkty gotowe / Finished products</t>
  </si>
  <si>
    <t>4. Towary / Goods</t>
  </si>
  <si>
    <t>5. Zaliczki na dostawy i usługi / Advance payments for supplies and services</t>
  </si>
  <si>
    <t>II. Należności krótkoterminowe / short-term receivables</t>
  </si>
  <si>
    <t>1. Należności od jednostek powiązanych / Receivables from related parties</t>
  </si>
  <si>
    <t>a) z tytułu dostaw i usług, o okresie spłaty: / for supplies and services, with the repayment period:</t>
  </si>
  <si>
    <t>– do 12 miesięcy / up to 12 months</t>
  </si>
  <si>
    <t>powyżej 12 miesięcy / over 12 months</t>
  </si>
  <si>
    <t>b) inne / other</t>
  </si>
  <si>
    <t>2. Należności od pozostałych jednostek, w których jednostka posiada zaangażowanie w kapitale / Receivables from other entities in which the entity has equity interests</t>
  </si>
  <si>
    <t>a) z tytułu dostaw i usług, w okresie spłaty: / for supplies and services, during the repayment period:</t>
  </si>
  <si>
    <t>– powyżej 12 miesięcy / over 12 months</t>
  </si>
  <si>
    <t>3. Należności od pozostałych jednostek / Receivables from other entities</t>
  </si>
  <si>
    <t>b) z tytułu podatków, dotacji, ceł, ubezpieczeń społecznych i zdrowotnych oraz innych tytułów publicznoprawnych / due to taxes, subsidies, customs, social and health insurance and other public law titles</t>
  </si>
  <si>
    <t>c) inne / others</t>
  </si>
  <si>
    <t>d) dochodzone na drodze sądowej / investigation in the court</t>
  </si>
  <si>
    <t>III. Inwestycje krótkoterminowe / Short-term investments</t>
  </si>
  <si>
    <t>1. Krótkoterminowe aktywa finansowe / Short-term financial assets</t>
  </si>
  <si>
    <t>– inne krótkoterminowe aktywa finansowe / other short-term financial assets</t>
  </si>
  <si>
    <t>b) w pozostałych jednostkach / in other units</t>
  </si>
  <si>
    <t>– inne krótkoterminowe aktywa finansowe -leasingi / other short-term financial assets - leases</t>
  </si>
  <si>
    <t>c) środki pieniężne i inne aktywa pieniężne / cash and other cash assets</t>
  </si>
  <si>
    <t>– środki pieniężne w kasie i na rachunkach / cash in hand and on accounts</t>
  </si>
  <si>
    <t>– inne środki pieniężne / others cash means</t>
  </si>
  <si>
    <t>– inne aktywa pieniężne / others cash assets</t>
  </si>
  <si>
    <t>2. Inne inwestycje krótkoterminowe / Other short-term investments</t>
  </si>
  <si>
    <t>IV. Krótkoterminowe rozliczenia międzyokresowe / Short-term prepayments</t>
  </si>
  <si>
    <t>– w tym: aktywa z tytułu niezakończonych umów budowlanych / including: assets due to unfinished construction contracts</t>
  </si>
  <si>
    <t>C. Należne wpłaty na kapitał (fundusz) podstawowy / Due contributions to share capital (fund)</t>
  </si>
  <si>
    <t>D. Udziały (akcje) własne / Own shares</t>
  </si>
  <si>
    <t>AKTYWA RAZEM / TOTAL ASSETS</t>
  </si>
  <si>
    <t>PASYWA / LIABILITIES</t>
  </si>
  <si>
    <t>A. KAPITAŁ (FUNDUSZ) WŁASNY / OWN CAPITAL (FUND)</t>
  </si>
  <si>
    <t>I. Kapitał (fundusz) podstawowy / Share capital (fund)</t>
  </si>
  <si>
    <t>II. Kapitał (fundusz) zapasowy, w tym: / Supplementary capital (fund), including:</t>
  </si>
  <si>
    <t>– nadwyżka wartości sprzedaży (wartości emisyjnej) nad wartością nominalną udziałów (akcji) / surplus of the sale value (issue value) over the nominal value of shares (stocks)</t>
  </si>
  <si>
    <t>III. Kapitał (fundusz) z aktualizacji wyceny, w tym: / Capital (fund) from revaluation, including:</t>
  </si>
  <si>
    <t>– z tytułu aktualizacji wartości godziwej / due to the revaluation of fair value</t>
  </si>
  <si>
    <t>IV. Pozostałe kapitały (fundusze) rezerwowe, w tym: / Other reserve capitals (funds), including:</t>
  </si>
  <si>
    <t>– tworzone zgodnie z umową (statutem) spółki / created in accordance with the company's articles of association</t>
  </si>
  <si>
    <t>– na udziały (akcje) własne / for own shares</t>
  </si>
  <si>
    <t>V. Zysk (strata) z lat ubiegłych ( Skutki błędów lat ubiegłych) / Profit (loss) from previous years (Effects of errors from previous years)</t>
  </si>
  <si>
    <t>VI. Zysk (strata) netto / Net profit (loss)</t>
  </si>
  <si>
    <t>VII. Odpisy z zysku netto w ciągu roku obrotowego (wielkość ujemna) / Write-offs from net profit during the financial year (negative value)</t>
  </si>
  <si>
    <t>B. ZOBOWIĄZANIA I REZERWY NA ZOBOWIĄZANIA / LIABILITIES AND PROVISIONS FOR LIABILITIES</t>
  </si>
  <si>
    <t>I. Rezerwy na zobowiązania / Provisions for liabilities</t>
  </si>
  <si>
    <t xml:space="preserve">1. Rezerwa z tytułu odroczonego podatku dochodowego / reserve for deferred income tax </t>
  </si>
  <si>
    <t>2. Rezerwa na świadczenia emerytalne i podobne / Provision for pensions and similar benefits</t>
  </si>
  <si>
    <t>– długoterminowa / long term</t>
  </si>
  <si>
    <t>– krótkoterminowa / short term</t>
  </si>
  <si>
    <t>3. Pozostałe rezerwy / others reserves</t>
  </si>
  <si>
    <t>– długoterminowe / long term</t>
  </si>
  <si>
    <t>– krótkoterminowe / short term</t>
  </si>
  <si>
    <t>II. Zobowiązania długoterminowe / Long-term liabilities</t>
  </si>
  <si>
    <t>1. Wobec jednostek powiązanych / To related parties</t>
  </si>
  <si>
    <t>2. Wobec pozostałych jednostek, w których jednostka posiada zaangażowanie w kapitale / To other entities in which the entity has equity interests</t>
  </si>
  <si>
    <t>3. Wobec pozostałych jednostek / Regarding other individuals</t>
  </si>
  <si>
    <t>a) kredyty i pożyczki / credits and loans</t>
  </si>
  <si>
    <t>b) z tytułu emisji dłużnych papierów wartościowych / from the issue of debt securities</t>
  </si>
  <si>
    <t>c) inne zobowiązania finansowe / other financial liabilities</t>
  </si>
  <si>
    <t>d) zobowiązania wekslowe / bill of exchange obligations</t>
  </si>
  <si>
    <t>d) inne / other</t>
  </si>
  <si>
    <t>III. Zobowiązania krótkoterminowe /short term liabilities</t>
  </si>
  <si>
    <t>1. Zobowiązania wobec jednostek powiązanych / Liabilities to related entities</t>
  </si>
  <si>
    <t>a) z tytułu dostaw i usług, o okresie wymagalności: / for supplies and services, with maturity:</t>
  </si>
  <si>
    <t>2. Zobowiązania wobec pozostałych jednostek, w których jednostka posiada zaangażowanie w kapitale / Liabilities to other entities in which the entity has equity interests</t>
  </si>
  <si>
    <t>3. Zobowiązania wobec pozostałych jednostek / Liabilities to other entities</t>
  </si>
  <si>
    <t>d) z tytułu dostaw i usług, o okresie wymagalności: / for supplies and services, with maturity:</t>
  </si>
  <si>
    <t>e) zaliczki otrzymane na dostawy i usługi / advances received for supplies and services</t>
  </si>
  <si>
    <t>f) zobowiązania wekslowe / bill of exchange obligations</t>
  </si>
  <si>
    <t>g) z tytułu podatków, ceł, ubezpieczeń społecznych i zdrowotnych oraz innych tytułów publicznoprawnych / due to taxes, customs, social and health insurance and other public law</t>
  </si>
  <si>
    <t>h) z tytułu wynagrodzeń / from remuneration</t>
  </si>
  <si>
    <t>i) inne / other</t>
  </si>
  <si>
    <t>4. Fundusze specjalne / Special funds</t>
  </si>
  <si>
    <t>IV. Rozliczenia międzyokresowe / Accruals</t>
  </si>
  <si>
    <t>1. Ujemna wartość firmy / Negative goodwill</t>
  </si>
  <si>
    <t>2. Rozliczenia międzyokresowe umów budowlanych / Accruals for construction contracts</t>
  </si>
  <si>
    <t>3. Inne rozliczenia międzyokresowe / Other prepayments</t>
  </si>
  <si>
    <t>PASYWA RAZEM / TOTAL  LIABILITIES</t>
  </si>
  <si>
    <t>Wartość księgowa / Book value</t>
  </si>
  <si>
    <t>Liczba akcji / the number of actions</t>
  </si>
  <si>
    <t>Wartość księgowa na jedną akcję (w zł) / Book value per share (in PLN)</t>
  </si>
  <si>
    <t>Rozwodniona liczba akcji / Diluted number of shares</t>
  </si>
  <si>
    <t>Rozwodniona wartość księgowa na jedną akcję (w zł)* / Diluted book value per share (in PLN) *</t>
  </si>
  <si>
    <t>Treść / Contents</t>
  </si>
  <si>
    <t>A. Przychody netto ze sprzedaży  produktów, towarów, materiałów i usług, w tym: / Net revenues from the sale of products, goods, materials and services, including:</t>
  </si>
  <si>
    <t>– od jednostek powiązanych / from related parties</t>
  </si>
  <si>
    <t>I. Przychody netto ze sprzedaży usług / Net revenues from the sale of services</t>
  </si>
  <si>
    <t>II. Przychody netto ze sprzedaży towarów ,produktów i materiałów / Net revenues from the sale of goods, products and materials</t>
  </si>
  <si>
    <t>B. Koszty sprzedanych produktów, towarów,materiałów i usług , w tym: / Costs of products, goods, materials and services sold, including:</t>
  </si>
  <si>
    <t>– jednostkom powiązanym / from related parties</t>
  </si>
  <si>
    <t>I. Koszt  sprzedanych  usług / Cost of services sold</t>
  </si>
  <si>
    <t>II. Wartość i koszt wytworzenia sprzedanych towarów ,produtów i materiałów / Value and production cost of sold goods, products and materials</t>
  </si>
  <si>
    <t>C. Zysk (strata) brutto ze sprzedaży (A–B) / Gross profit (loss) on sales (A – B)</t>
  </si>
  <si>
    <t>D. Koszty sprzedaży / Selling costs</t>
  </si>
  <si>
    <t>E. Koszty ogólnego zarządu / General and administrative expenses</t>
  </si>
  <si>
    <t>F. Zysk (strata) ze sprzedaży (C–D–E) / Profit (loss) on sales (C – D – E)</t>
  </si>
  <si>
    <t>G. Pozostałe przychody operacyjne / Other operating income</t>
  </si>
  <si>
    <t>I. Zysk z tytułu rozchodu niefinansowych aktywów trwałych / Profit on the disposal of non-financial fixed assets</t>
  </si>
  <si>
    <t>II. Dotacje / Grants</t>
  </si>
  <si>
    <t>III. Aktualizacja wartości aktywów niefinansowych (wycena nieruchomości) / Revaluation of non-financial assets (real estate appraisal)</t>
  </si>
  <si>
    <t>IV. Inne przychody operacyjne / Other operating income</t>
  </si>
  <si>
    <t>H. Pozostałe koszty operacyjne / Other operating income</t>
  </si>
  <si>
    <t>I. Strata z tytułu rozchodu niefinansowych aktywów trwałych / Loss on disposal of non-financial fixed assets</t>
  </si>
  <si>
    <t>II. Aktualizacja wartości aktywów niefinansowych / Revaluation of non-financial assets</t>
  </si>
  <si>
    <t>III. Inne koszty operacyjne / Other operational costs</t>
  </si>
  <si>
    <t>I. Zysk (strata) z działalności operacyjnej (F+G–H) / Profit (loss) on operating activities (F + G – H)</t>
  </si>
  <si>
    <t>J. Przychody finansowe / Financial income</t>
  </si>
  <si>
    <t>I. Dywidendy i udziały w zyskach, w tym: / Dividends and profit sharing, including:</t>
  </si>
  <si>
    <t>a) od jednostek powiązanych, w tym / from related entities, incl</t>
  </si>
  <si>
    <t>– w których jednostka posiada zaangażowanie w kapitale / in which the entity has equity interests</t>
  </si>
  <si>
    <t>b) od jednostek pozostałych, w tym / from related entities, incl</t>
  </si>
  <si>
    <t>II. Odsetki, w tym: / Interest, including:</t>
  </si>
  <si>
    <t>III. Zysk z tytułu rozchodu aktywów finansowych, w tym: / Profit on the disposal of financial assets, including:</t>
  </si>
  <si>
    <t>– w jednostkach powiązanych / in related entities</t>
  </si>
  <si>
    <t>IV. Aktualizacja wartości aktywów finansowych / Updating the value of financial assets</t>
  </si>
  <si>
    <t>V. Inne / Other</t>
  </si>
  <si>
    <t>K. Koszty finansowe / Financial costs</t>
  </si>
  <si>
    <t>I. Odsetki, w tym: / Interest, including:</t>
  </si>
  <si>
    <t>– dla jednostek powiązanych / for related units</t>
  </si>
  <si>
    <t xml:space="preserve">II. Strata z tytułu rozchodu aktywów finansowych, w tym: / Loss on disposal of financial assets, including: </t>
  </si>
  <si>
    <t>III. Aktualizacja wartości aktywów finansowych / Updating the value of financial assets</t>
  </si>
  <si>
    <t>IV. Inne / Other</t>
  </si>
  <si>
    <t>L. Zysk (strata) brutto (I+J–K) / Gross profit (loss) (I + J – K)</t>
  </si>
  <si>
    <t>M. Podatek dochodowy / Income tax</t>
  </si>
  <si>
    <t>N. Pozostałe obowiązkowe zmniejszenia zysku (zwiększenia straty) / Other mandatory profit reductions (loss increases)</t>
  </si>
  <si>
    <t>O. Zysk (strata) netto (L–M–N) / Net profit (loss) (L – M – N)</t>
  </si>
  <si>
    <t>I. Kapitał (fundusz) własny na początek okresu (BO) / Equity (fund) at the beginning of the period (BO)</t>
  </si>
  <si>
    <t>– zmiany przyjętych zasad (polityki) rachunkowości / changes in the adopted accounting principles (policy)</t>
  </si>
  <si>
    <t>– korekty błędów lat poprzednich / corrections of errors from previous years</t>
  </si>
  <si>
    <t>I.a. Kapitał (fundusz) własny na początek okresu (BO) po korektach / Equity capital (fund) at the beginning of the period (BO) after adjustments</t>
  </si>
  <si>
    <t>1. Kapitał (fundusz)podstawowy na początek okresu / Share capital (fund) at the beginning of the period</t>
  </si>
  <si>
    <t>1.1. Zmiany kapitału (funduszu) podstawowego / Changes in share capital (fund)</t>
  </si>
  <si>
    <t>a) zwiększenie z tytułu / increase due to,</t>
  </si>
  <si>
    <t>– wydania udziałów (emisji akcji) / issue of shares (issue of shares)</t>
  </si>
  <si>
    <t>– podwyższenie wartości nominalnej udziałów (akcji) / increasing the nominal value of shares (stocks)</t>
  </si>
  <si>
    <t>b) zmniejszenie z tytułu / reduction in title</t>
  </si>
  <si>
    <t>– umorzenia udziałów (akcji) / redemption of shares (stocks)</t>
  </si>
  <si>
    <t>– zmniejszenie wartości nominalnej akcji / reduction of the nominal value of shares</t>
  </si>
  <si>
    <t>1.2. Kapitał (fundusz) podstawowy na koniec okresu / Share capital (fund) at the end of the period</t>
  </si>
  <si>
    <t>2. Kapitał (fundusz) zapasowy na początek okresu / Supplementary capital (fund) at the beginning of the period</t>
  </si>
  <si>
    <t>2.1. Zmiany kapitału (funduszu) zapasowego / Changes in supplementary capital (fund)</t>
  </si>
  <si>
    <t>– emisji akcji powyżej wartości nominalnej / issue of shares above their nominal value</t>
  </si>
  <si>
    <t>– podziału zysku (ustawowo) / profit sharing (statutory)</t>
  </si>
  <si>
    <t>– podziału zysku (ponad wymaganą ustawowo minimalną wartość) / profit distribution (above the statutory minimum value)</t>
  </si>
  <si>
    <t>– zbycie lub likwidacja uprzednio zaktualizowanych środków trwałych – różnica z aktualizacji wyceny dotycząca rozchodowanych środków trwałych / disposal or liquidation of previously updated fixed assets - the difference from revaluation concerning expenditure of fixed assets</t>
  </si>
  <si>
    <t>– pokrycia straty / loss coverage</t>
  </si>
  <si>
    <t>– umorzenia własnych udziałów / redemption of own shares</t>
  </si>
  <si>
    <t>– podwyższenia kapitału zakładowego / share capital increase</t>
  </si>
  <si>
    <t>2.2. Stan kapitału (funduszu) zapasowego na koniec okresu / Supplementary capital (fund) at the end of the period</t>
  </si>
  <si>
    <t>3. Kapitał (fundusz) z aktualizacji wyceny na początek okresu – zmiany przyjętych zasad (polityki) rachunkowości / Revaluation reserve (fund) at the beginning of the period - changes to the adopted accounting principles (policy)</t>
  </si>
  <si>
    <t>3.1. Zmiany kapitału (funduszu) z aktualizacji wyceny / Changes in capital (fund) from revaluation</t>
  </si>
  <si>
    <t>– aktualizacji wyceny środków trwałych / revaluation of fixed assets</t>
  </si>
  <si>
    <t>– aktualizacji wartości godziwej / fair value updates</t>
  </si>
  <si>
    <t>– zmniejszenia rezerwy z tytułu odroczonego podatku dochodowego , ustalonej od różnic przejściowych odnoszonych na ten kapitał / decrease in the provision for deferred income tax, determined for temporary differences related to this capital</t>
  </si>
  <si>
    <t>– aktualizacji innych aktywów / updating other assets</t>
  </si>
  <si>
    <t>– różnic kursowych z przeliczenia oddziałów zagranicznych / exchange rate differences from the conversion of foreign branches</t>
  </si>
  <si>
    <t>– zbycia środków trwałych / disposal of fixed assets</t>
  </si>
  <si>
    <t>– zwiększenia rezerwy z tytułu odroczonego podatku dochodowego , ustalonej od różnic przejściowych odnoszonych na ten kapitał / an increase in the deferred tax liability, determined for temporary differences related to this capital</t>
  </si>
  <si>
    <t>3.2. Kapitał (fundusz) z aktualizacji wyceny na koniec okresu / Revaluation reserve (fund) at the end of the period</t>
  </si>
  <si>
    <t>4. Pozostałe kapitały (fundusze) rezerwowe na początek okresu / Other reserve capitals (funds) at the beginning of the period</t>
  </si>
  <si>
    <t>4.1. Zmiany pozostałych kapitałów (funduszy) rezerwowych / Changes in other reserve capitals (funds)</t>
  </si>
  <si>
    <t>– pokrycia straty bilansowej / balance sheet loss coverage</t>
  </si>
  <si>
    <t>– umorzenia udziałów własnych / redemption of own shares</t>
  </si>
  <si>
    <t>– podwyższenia kapitału zakładowego lub rezerwowego / increasing the share or reserve capital</t>
  </si>
  <si>
    <t>– wypłaty dywidendy / dividend payments</t>
  </si>
  <si>
    <t>– zwrotu dopłat wspólnikom / reimbursement of subsidies to partners</t>
  </si>
  <si>
    <t>4.2. Pozostałe kapitały (fundusze) rezerwowe na koniec okresu / Other reserve capitals (funds) at the end of the period</t>
  </si>
  <si>
    <t>5. Zysk (strata) z lat ubiegłych na początek okresu / Profit (loss) from previous years at the beginning of the period</t>
  </si>
  <si>
    <t>5.1. Zysk z lat ubiegłych na początek okresu / Profit from previous years at the beginning of the period</t>
  </si>
  <si>
    <t>– korekty błędów / error corrections</t>
  </si>
  <si>
    <t>5.2.Zysk z lat ubiegłych na początek okresu, po korektach /  Profit from previous years at the beginning of the period, after adjustments</t>
  </si>
  <si>
    <t>– podziału zysku z lat ubiegłych / distribution of profit from previous years</t>
  </si>
  <si>
    <t>– przeznaczenia na podwyższenie kapitału zakładowego, zapasowego lub rezerwowego / allocation for increasing the share capital, supplementary or reserve capital</t>
  </si>
  <si>
    <t>– pokrycia straty za poprzednie lata obrotowe / coverage of losses for previous financial years</t>
  </si>
  <si>
    <t>– przeznaczenia na umorzenie udziałów / allocation for redemption of shares</t>
  </si>
  <si>
    <t>5.3. Zysk z lat ubiegłych na koniec okresu / Profit from previous years at the end of the period</t>
  </si>
  <si>
    <t>5.4. Strata z lat ubiegłych na początek okresu / Loss from previous years at the beginning of the period</t>
  </si>
  <si>
    <t>5.5. Strata z lat ubiegłych na początek okresu, po korektach / Loss from previous years at the beginning of the period, after adjustments</t>
  </si>
  <si>
    <t>– przeniesienia straty z lat ubiegłych do pokrycia / previous years' loss carried forward to be covered</t>
  </si>
  <si>
    <t>– straty na sprzedaży lub umorzeniu drogą obniżenia kapitału zakładowego udziałów (akcji) własnych nieznajdującej pokrycia w kapitale zapasowym / losses on sale or redemption by reducing the share capital of own shares not covered by the supplementary capital</t>
  </si>
  <si>
    <t>– pokrycia strat z lat ubiegłych z zysku / covering losses from previous years from profit</t>
  </si>
  <si>
    <t>– pokrycia straty z lat ubiegłych z kapitałów: zapasowego i rezerwowego / coverage of losses from previous years with capital: reserve and reserve</t>
  </si>
  <si>
    <t>– pokrycia straty z lat ubiegłych z obniżenia kapitału podstawowego / covering the loss from previous years from the reduction of share capital</t>
  </si>
  <si>
    <t>– pokrycia straty z lat ubiegłych z dopłat wspólników / covering the loss from previous years with additional payments from partners</t>
  </si>
  <si>
    <t>5.6. Strata z lat ubiegłych na koniec okresu / Loss from previous years at the end of the period</t>
  </si>
  <si>
    <t xml:space="preserve">5.7. Zysk (strata) z lat ubiegłych na koniec okresu, / Zysk (strata) z lat ubiegłych na koniec okresu, </t>
  </si>
  <si>
    <t>6. Wynik netto / Netto result</t>
  </si>
  <si>
    <t>a) zysk netto / net profit</t>
  </si>
  <si>
    <t>b) strata netto / net loss</t>
  </si>
  <si>
    <t>c) odpisy z zysku / write-offs of options</t>
  </si>
  <si>
    <t>II. Kapitał (fundusz) własny na koniec okresu (BZ) / Equity (fund) at the end of the period (CB)</t>
  </si>
  <si>
    <t>III. Kapitał (fundusz) własny, po uwzględnieniu proponowanego podziału zysku (pokrycia straty) / Equity (fund) after taking into account the proposed profit distribution (loss coverage)</t>
  </si>
  <si>
    <t>Rachunek przepływów pieniężnych (PLN) (metoda pośrednia) / Statement of cash flows (PLN) (indirect method)</t>
  </si>
  <si>
    <t>A. Przepływy środków pieniężnych z działalności operacyjnej / Cash flows from operating activities</t>
  </si>
  <si>
    <t>I. Zysk (strata) netto / Net profit (loss)</t>
  </si>
  <si>
    <t>II. Korekty razem / Total adjustments</t>
  </si>
  <si>
    <t>1. Amortyzacja / Depreciation</t>
  </si>
  <si>
    <t>2. Zyski (straty) z tytułu różnic kursowych / Profit (loss) due to exchange rate differences</t>
  </si>
  <si>
    <t>3. Odsetki i udziały w zyskach (dywidendy) / Interest and share in profits (dividends)</t>
  </si>
  <si>
    <t>4. Zysk (strata) z działalności inwestycyjnej / Profit (loss) on investment activities</t>
  </si>
  <si>
    <t>5. Zmiana stanu rezerw / Change in reserves</t>
  </si>
  <si>
    <t>6. Zmiana stanu zapasów / Change in inventories</t>
  </si>
  <si>
    <t>7. Zmiana stanu należności / Change in receivables</t>
  </si>
  <si>
    <t>8. Zmiana stanu zobowiązań krótkoterminowych, z wyjątkiem pożyczek i kredytów / Change in short-term liabilities, except for loans and credits</t>
  </si>
  <si>
    <t>9. Zmiana stanu rozliczeń międzyokresowych / Change in the status of accruals</t>
  </si>
  <si>
    <t>10. Inne korekty / Other adjustments</t>
  </si>
  <si>
    <t>III. Przepływy pieniężne netto z działalności operacyjnej (I+II) / Net cash flow from operating activities (I + II)</t>
  </si>
  <si>
    <t>B. Przepływy środków pieniężnych z działalności inwestycyjnej / Cash flow from investing activities</t>
  </si>
  <si>
    <t>I. Wpływy / Influences</t>
  </si>
  <si>
    <t>1. Zbycie wartości niematerialnych i prawnych oraz rzeczowych aktywów trwałych / Sale of intangible assets and tangible fixed assets</t>
  </si>
  <si>
    <t>2. Zbycie inwestycji w nieruchomości oraz wartości niematerialne i prawne / Sale of real estate investments and intangible assets</t>
  </si>
  <si>
    <t>3. Z aktywów finansowych, w tym: / From financial assets, including:</t>
  </si>
  <si>
    <t>– zbycie aktywów finansowych / sale of financial assets</t>
  </si>
  <si>
    <t>– dywidendy i udziały w zyskach / dividends and profit shares</t>
  </si>
  <si>
    <t>– spłata udzielonych pożyczek krótkoterminowych / repayment of short-term loans granted</t>
  </si>
  <si>
    <t>– odsetki / interest</t>
  </si>
  <si>
    <t>– inne wpływy z aktywów finansowych / other proceeds from financial assets</t>
  </si>
  <si>
    <t>4. Inne wpływy inwestycyjne / Other investment incomes</t>
  </si>
  <si>
    <t>II. Wydatki / Expenses</t>
  </si>
  <si>
    <t>1. Nabycie wartości niematerialnych i prawnych oraz rzeczowych aktywów trwałych / Purchase of intangible assets and tangible fixed assets</t>
  </si>
  <si>
    <t>2. Inwestycje w nieruchomości oraz wartości niematerialne i prawne / Investments in real estate and intangible assets</t>
  </si>
  <si>
    <t>3. Na aktywa finansowe, w tym: / For financial assets, including:</t>
  </si>
  <si>
    <t>– nabycie aktywów finansowych / acquisition of financial assets</t>
  </si>
  <si>
    <t>– udzielone pożyczki krótkoterminowe / short-term loans granted</t>
  </si>
  <si>
    <t>– nabycie aktywów niefinansowych / acquisition of non-financial assets</t>
  </si>
  <si>
    <t>4. Inne wydatki inwestycyjne  / Other investment expenses</t>
  </si>
  <si>
    <t>III. Przepływy pieniężne netto z działalności inwestycyjnej (I–II) / Net cash flows from investing activities (I-II)</t>
  </si>
  <si>
    <t>C. Przepływy środków pieniężnych z działalności finansowej / Cash flows from financing activities</t>
  </si>
  <si>
    <t>1. Wpływy netto z wydania udziałów (emisji akcji) i innych instrumentów kapitałowych oraz dopłat do kapitału / Net proceeds from the delivery of shares (share issues) and other equity instruments, and capital contributions</t>
  </si>
  <si>
    <t>2. Kredyty i pożyczki / Credits and loans</t>
  </si>
  <si>
    <t>3. Emisja dłużnych papierów wartościowych / Issue of debt securities</t>
  </si>
  <si>
    <t>4. Inne wpływy finansowe / Other financial inflows</t>
  </si>
  <si>
    <t>1. Nabycie udziałów (akcji) własnych / Purchase of own shares</t>
  </si>
  <si>
    <t>2. Dywidendy i inne wypłaty na rzecz właścicieli / Dividends and other payments to owners</t>
  </si>
  <si>
    <t>3. Inne, niż wypłaty na rzecz właścicieli, wydatki z podziału zysku / Other than payments to owners, profit distribution expenses</t>
  </si>
  <si>
    <t>4. Spłaty kredytów i pożyczek / Repayment of loans and credits</t>
  </si>
  <si>
    <t>5. Wykup dłużnych papierów wartościowych / Redemption of debt securities</t>
  </si>
  <si>
    <t>6. Z tytułu innych zobowiązań finansowych / Due to other financial liabilities</t>
  </si>
  <si>
    <t>7. Płatności zobowiązań z tytułu umów leasingu finansowego / Payment of liabilities under financial lease agreements</t>
  </si>
  <si>
    <t>8. Odsetki / Interest</t>
  </si>
  <si>
    <t>9. Inne wydatki finansowe / Other financial expenses</t>
  </si>
  <si>
    <t>III. Przepływy pieniężne netto z działalności finansowej (I–II) / Net cash flows from financing activities (I-II)</t>
  </si>
  <si>
    <t>D. Przepływy pieniężne netto razem (A.III.+B.III+C.III) / Total net cash flow (A.III. + B.III + C.III)</t>
  </si>
  <si>
    <t>E. Bilansowa zmiana stanu środków pieniężnych, w tym: / Balance sheet change in cash, including:</t>
  </si>
  <si>
    <t>– zmiana stanu środków pieniężnych z tytułu różnic kursowych / change in cash due to exchange rate differences</t>
  </si>
  <si>
    <t>F. Środki pieniężne na początek okresu / Cash at the beginning of the period</t>
  </si>
  <si>
    <t>G. Środki pieniężne na koniec okresu (F+D), w tym: / Cash at the end of the period (F + D), including:</t>
  </si>
  <si>
    <t>– o ograniczonej możliwości dysponowania / with restricted disposal</t>
  </si>
  <si>
    <t>BILANS na dzień dzień/ BALANCE SHEET for the day 31.03.2022</t>
  </si>
  <si>
    <t>Prezes Adam Łanoszka</t>
  </si>
  <si>
    <t>Tychy, 13 maja 2022</t>
  </si>
  <si>
    <t>RACHUNEK ZYSKÓW I STRAT [wariant kalkulacyjny] za I KWARTAŁ 2022 / PROFIT AND LOSS ACCOUNT [calculation variant] for Q1 2021</t>
  </si>
  <si>
    <t>01.01.2022 - 31.03.2022</t>
  </si>
  <si>
    <t>Zestawienie zmian w kapitale (funduszu) własnym / Statement of changes in equity (fund) 31-03-2022</t>
  </si>
  <si>
    <t>01.01.2022 DO 31.03.2022</t>
  </si>
  <si>
    <t>Tychy, 13 maj 2022</t>
  </si>
  <si>
    <t>Zarząd : Prezes Adam Łanoszka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</si>
</sst>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i/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4"/>
      <color theme="3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4"/>
      <color theme="3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23">
    <xf numFmtId="0" fontId="0" fillId="0" borderId="0" xfId="0"/>
    <xf numFmtId="0" fontId="0" fillId="0" borderId="0" xfId="0" applyFont="1" applyAlignment="1">
      <alignment vertical="top" wrapText="1"/>
    </xf>
    <xf numFmtId="0" fontId="0" fillId="0" borderId="1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 indent="1"/>
    </xf>
    <xf numFmtId="0" fontId="1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left" vertical="top" wrapText="1" indent="3"/>
    </xf>
    <xf numFmtId="0" fontId="0" fillId="0" borderId="4" xfId="0" applyFont="1" applyBorder="1" applyAlignment="1">
      <alignment horizontal="left" vertical="top" wrapText="1" indent="4"/>
    </xf>
    <xf numFmtId="0" fontId="0" fillId="0" borderId="4" xfId="0" applyFont="1" applyBorder="1" applyAlignment="1">
      <alignment horizontal="left" vertical="top" wrapText="1" indent="5"/>
    </xf>
    <xf numFmtId="0" fontId="1" fillId="0" borderId="4" xfId="0" applyFont="1" applyBorder="1" applyAlignment="1">
      <alignment vertical="top" wrapText="1"/>
    </xf>
    <xf numFmtId="0" fontId="0" fillId="0" borderId="5" xfId="0" applyFont="1" applyBorder="1" applyAlignment="1">
      <alignment vertical="top" wrapText="1"/>
    </xf>
    <xf numFmtId="0" fontId="0" fillId="0" borderId="4" xfId="0" applyFont="1" applyBorder="1" applyAlignment="1">
      <alignment horizontal="center" vertical="top" wrapText="1"/>
    </xf>
    <xf numFmtId="4" fontId="1" fillId="0" borderId="4" xfId="0" applyNumberFormat="1" applyFont="1" applyBorder="1" applyAlignment="1">
      <alignment horizontal="right"/>
    </xf>
    <xf numFmtId="4" fontId="0" fillId="0" borderId="4" xfId="0" applyNumberFormat="1" applyFont="1" applyBorder="1" applyAlignment="1">
      <alignment horizontal="right"/>
    </xf>
    <xf numFmtId="0" fontId="0" fillId="0" borderId="6" xfId="0" applyFont="1" applyBorder="1" applyAlignment="1">
      <alignment vertical="top" wrapText="1"/>
    </xf>
    <xf numFmtId="0" fontId="0" fillId="0" borderId="4" xfId="0" applyFont="1" applyBorder="1" applyAlignment="1">
      <alignment vertical="top" wrapText="1"/>
    </xf>
    <xf numFmtId="0" fontId="0" fillId="0" borderId="2" xfId="0" applyFont="1" applyBorder="1" applyAlignment="1">
      <alignment vertical="top" wrapText="1"/>
    </xf>
    <xf numFmtId="0" fontId="0" fillId="0" borderId="4" xfId="0" applyFont="1" applyBorder="1" applyAlignment="1">
      <alignment horizontal="left" vertical="top" wrapText="1" indent="2"/>
    </xf>
    <xf numFmtId="0" fontId="0" fillId="0" borderId="4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left" vertical="top" wrapText="1" indent="3"/>
    </xf>
    <xf numFmtId="0" fontId="1" fillId="0" borderId="4" xfId="0" applyFont="1" applyBorder="1" applyAlignment="1">
      <alignment horizontal="left" vertical="top" wrapText="1" indent="5"/>
    </xf>
    <xf numFmtId="0" fontId="0" fillId="0" borderId="0" xfId="0" applyFont="1" applyAlignment="1">
      <alignment horizontal="center" vertical="top" wrapText="1"/>
    </xf>
    <xf numFmtId="0" fontId="1" fillId="0" borderId="0" xfId="0" applyFont="1" applyAlignment="1">
      <alignment vertical="top" wrapText="1"/>
    </xf>
    <xf numFmtId="0" fontId="0" fillId="0" borderId="4" xfId="0" applyFont="1" applyBorder="1" applyAlignment="1">
      <alignment horizontal="left" vertical="top" wrapText="1" indent="1"/>
    </xf>
    <xf numFmtId="0" fontId="1" fillId="0" borderId="2" xfId="0" applyFont="1" applyBorder="1" applyAlignment="1">
      <alignment horizontal="center" vertical="top" wrapText="1"/>
    </xf>
    <xf numFmtId="0" fontId="0" fillId="0" borderId="7" xfId="0" applyFont="1" applyBorder="1" applyAlignment="1">
      <alignment vertical="top" wrapText="1"/>
    </xf>
    <xf numFmtId="0" fontId="0" fillId="0" borderId="1" xfId="0" applyFont="1" applyBorder="1" applyAlignment="1">
      <alignment horizontal="right" vertical="top" wrapText="1"/>
    </xf>
    <xf numFmtId="0" fontId="1" fillId="0" borderId="4" xfId="0" applyFont="1" applyBorder="1" applyAlignment="1">
      <alignment horizontal="right" vertical="top" wrapText="1"/>
    </xf>
    <xf numFmtId="0" fontId="1" fillId="0" borderId="0" xfId="0" applyFont="1" applyAlignment="1">
      <alignment horizontal="center" vertical="top" wrapText="1"/>
    </xf>
    <xf numFmtId="0" fontId="0" fillId="2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4" fontId="0" fillId="0" borderId="5" xfId="0" applyNumberFormat="1" applyFont="1" applyBorder="1" applyAlignment="1">
      <alignment vertical="top" wrapText="1"/>
    </xf>
    <xf numFmtId="4" fontId="0" fillId="0" borderId="0" xfId="0" applyNumberFormat="1"/>
    <xf numFmtId="4" fontId="2" fillId="0" borderId="0" xfId="0" applyNumberFormat="1" applyFont="1"/>
    <xf numFmtId="4" fontId="3" fillId="0" borderId="4" xfId="0" applyNumberFormat="1" applyFont="1" applyBorder="1" applyAlignment="1">
      <alignment horizontal="right"/>
    </xf>
    <xf numFmtId="4" fontId="0" fillId="3" borderId="4" xfId="0" applyNumberFormat="1" applyFont="1" applyFill="1" applyBorder="1" applyAlignment="1">
      <alignment horizontal="right"/>
    </xf>
    <xf numFmtId="0" fontId="1" fillId="3" borderId="4" xfId="0" applyFont="1" applyFill="1" applyBorder="1" applyAlignment="1">
      <alignment horizontal="center" vertical="top" wrapText="1"/>
    </xf>
    <xf numFmtId="4" fontId="1" fillId="3" borderId="4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4" fontId="4" fillId="3" borderId="4" xfId="0" applyNumberFormat="1" applyFont="1" applyFill="1" applyBorder="1" applyAlignment="1">
      <alignment horizontal="right"/>
    </xf>
    <xf numFmtId="0" fontId="0" fillId="0" borderId="0" xfId="0" applyAlignment="1">
      <alignment vertical="top" wrapText="1"/>
    </xf>
    <xf numFmtId="0" fontId="5" fillId="0" borderId="0" xfId="0" applyFont="1" applyAlignment="1">
      <alignment vertical="top" wrapText="1"/>
    </xf>
    <xf numFmtId="0" fontId="1" fillId="3" borderId="4" xfId="0" applyFont="1" applyFill="1" applyBorder="1" applyAlignment="1">
      <alignment horizontal="left" vertical="top" wrapText="1" indent="2"/>
    </xf>
    <xf numFmtId="0" fontId="1" fillId="3" borderId="4" xfId="0" applyFont="1" applyFill="1" applyBorder="1" applyAlignment="1">
      <alignment horizontal="left" vertical="top" wrapText="1" indent="1"/>
    </xf>
    <xf numFmtId="0" fontId="0" fillId="3" borderId="4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vertical="top" wrapText="1"/>
    </xf>
    <xf numFmtId="0" fontId="0" fillId="3" borderId="0" xfId="0" applyFill="1"/>
    <xf numFmtId="4" fontId="0" fillId="3" borderId="0" xfId="0" applyNumberFormat="1" applyFill="1"/>
    <xf numFmtId="0" fontId="7" fillId="4" borderId="0" xfId="0" applyFont="1" applyFill="1" applyAlignment="1">
      <alignment vertical="top" wrapText="1"/>
    </xf>
    <xf numFmtId="0" fontId="6" fillId="0" borderId="4" xfId="0" applyFont="1" applyBorder="1" applyAlignment="1">
      <alignment horizontal="center" vertical="top" wrapText="1"/>
    </xf>
    <xf numFmtId="0" fontId="8" fillId="0" borderId="4" xfId="0" applyFont="1" applyBorder="1" applyAlignment="1">
      <alignment vertical="top" wrapText="1"/>
    </xf>
    <xf numFmtId="0" fontId="4" fillId="0" borderId="4" xfId="0" applyFont="1" applyBorder="1" applyAlignment="1">
      <alignment horizontal="center" vertical="top" wrapText="1"/>
    </xf>
    <xf numFmtId="4" fontId="8" fillId="3" borderId="4" xfId="0" applyNumberFormat="1" applyFont="1" applyFill="1" applyBorder="1" applyAlignment="1">
      <alignment horizontal="right"/>
    </xf>
    <xf numFmtId="0" fontId="7" fillId="0" borderId="0" xfId="0" applyFont="1" applyAlignment="1">
      <alignment vertical="top" wrapText="1"/>
    </xf>
    <xf numFmtId="0" fontId="4" fillId="3" borderId="4" xfId="0" applyFont="1" applyFill="1" applyBorder="1" applyAlignment="1">
      <alignment horizontal="left" vertical="top" wrapText="1" indent="5"/>
    </xf>
    <xf numFmtId="4" fontId="5" fillId="0" borderId="0" xfId="0" applyNumberFormat="1" applyFont="1" applyAlignment="1">
      <alignment vertical="top" wrapText="1"/>
    </xf>
    <xf numFmtId="0" fontId="1" fillId="5" borderId="4" xfId="0" applyFont="1" applyFill="1" applyBorder="1" applyAlignment="1">
      <alignment horizontal="left" vertical="top" wrapText="1" indent="1"/>
    </xf>
    <xf numFmtId="0" fontId="0" fillId="5" borderId="4" xfId="0" applyFont="1" applyFill="1" applyBorder="1" applyAlignment="1">
      <alignment horizontal="center" vertical="top" wrapText="1"/>
    </xf>
    <xf numFmtId="4" fontId="1" fillId="5" borderId="4" xfId="0" applyNumberFormat="1" applyFont="1" applyFill="1" applyBorder="1" applyAlignment="1">
      <alignment horizontal="right"/>
    </xf>
    <xf numFmtId="44" fontId="0" fillId="0" borderId="0" xfId="0" applyNumberFormat="1"/>
    <xf numFmtId="0" fontId="0" fillId="6" borderId="8" xfId="0" applyFill="1" applyBorder="1"/>
    <xf numFmtId="0" fontId="0" fillId="6" borderId="7" xfId="0" applyFill="1" applyBorder="1"/>
    <xf numFmtId="0" fontId="0" fillId="6" borderId="9" xfId="0" applyFill="1" applyBorder="1"/>
    <xf numFmtId="0" fontId="0" fillId="6" borderId="0" xfId="0" applyFill="1"/>
    <xf numFmtId="0" fontId="0" fillId="6" borderId="11" xfId="0" applyFill="1" applyBorder="1"/>
    <xf numFmtId="0" fontId="0" fillId="6" borderId="4" xfId="0" applyFill="1" applyBorder="1"/>
    <xf numFmtId="0" fontId="0" fillId="6" borderId="10" xfId="0" applyFill="1" applyBorder="1"/>
    <xf numFmtId="44" fontId="0" fillId="6" borderId="4" xfId="1" applyFont="1" applyFill="1" applyBorder="1"/>
    <xf numFmtId="44" fontId="0" fillId="6" borderId="0" xfId="0" applyNumberFormat="1" applyFill="1"/>
    <xf numFmtId="44" fontId="0" fillId="3" borderId="0" xfId="1" applyFont="1" applyFill="1"/>
    <xf numFmtId="0" fontId="0" fillId="0" borderId="0" xfId="0" applyAlignment="1">
      <alignment vertical="top" wrapText="1"/>
    </xf>
    <xf numFmtId="0" fontId="7" fillId="4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4" fontId="0" fillId="2" borderId="4" xfId="0" applyNumberFormat="1" applyFont="1" applyFill="1" applyBorder="1" applyAlignment="1">
      <alignment horizontal="right"/>
    </xf>
    <xf numFmtId="14" fontId="6" fillId="0" borderId="4" xfId="0" applyNumberFormat="1" applyFont="1" applyBorder="1" applyAlignment="1">
      <alignment horizontal="center" vertical="top" wrapText="1"/>
    </xf>
    <xf numFmtId="14" fontId="6" fillId="3" borderId="4" xfId="0" applyNumberFormat="1" applyFont="1" applyFill="1" applyBorder="1" applyAlignment="1">
      <alignment horizontal="center" vertical="top" wrapText="1"/>
    </xf>
    <xf numFmtId="44" fontId="0" fillId="0" borderId="0" xfId="1" applyFont="1"/>
    <xf numFmtId="44" fontId="1" fillId="3" borderId="0" xfId="1" applyFont="1" applyFill="1"/>
    <xf numFmtId="0" fontId="0" fillId="0" borderId="0" xfId="0" applyAlignment="1">
      <alignment vertical="top" wrapText="1"/>
    </xf>
    <xf numFmtId="0" fontId="7" fillId="4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0" fillId="0" borderId="4" xfId="0" applyBorder="1" applyAlignment="1">
      <alignment horizontal="left" vertical="top" wrapText="1" indent="3"/>
    </xf>
    <xf numFmtId="0" fontId="0" fillId="0" borderId="4" xfId="0" applyBorder="1" applyAlignment="1">
      <alignment horizontal="left" vertical="top" wrapText="1" indent="4"/>
    </xf>
    <xf numFmtId="0" fontId="0" fillId="0" borderId="4" xfId="0" applyBorder="1" applyAlignment="1">
      <alignment horizontal="left" vertical="top" wrapText="1" indent="5"/>
    </xf>
    <xf numFmtId="0" fontId="0" fillId="3" borderId="4" xfId="0" applyFill="1" applyBorder="1" applyAlignment="1">
      <alignment horizontal="left" vertical="top" wrapText="1" indent="5"/>
    </xf>
    <xf numFmtId="0" fontId="0" fillId="0" borderId="4" xfId="0" applyBorder="1" applyAlignment="1">
      <alignment vertical="top" wrapText="1"/>
    </xf>
    <xf numFmtId="0" fontId="0" fillId="0" borderId="4" xfId="0" applyBorder="1" applyAlignment="1">
      <alignment horizontal="left" vertical="top" wrapText="1" indent="2"/>
    </xf>
    <xf numFmtId="0" fontId="0" fillId="0" borderId="4" xfId="0" applyBorder="1" applyAlignment="1">
      <alignment horizontal="left" vertical="top" wrapText="1" indent="6"/>
    </xf>
    <xf numFmtId="0" fontId="0" fillId="0" borderId="4" xfId="0" applyBorder="1" applyAlignment="1">
      <alignment horizontal="left" vertical="top" wrapText="1" indent="7"/>
    </xf>
    <xf numFmtId="0" fontId="0" fillId="3" borderId="4" xfId="0" applyFill="1" applyBorder="1" applyAlignment="1">
      <alignment horizontal="left" vertical="top" wrapText="1" indent="3"/>
    </xf>
    <xf numFmtId="0" fontId="0" fillId="3" borderId="4" xfId="0" applyFill="1" applyBorder="1" applyAlignment="1">
      <alignment horizontal="left" vertical="top" wrapText="1" indent="4"/>
    </xf>
    <xf numFmtId="0" fontId="0" fillId="3" borderId="4" xfId="0" applyFill="1" applyBorder="1" applyAlignment="1">
      <alignment horizontal="left" vertical="top" wrapText="1" indent="2"/>
    </xf>
    <xf numFmtId="4" fontId="0" fillId="3" borderId="4" xfId="0" applyNumberFormat="1" applyFill="1" applyBorder="1" applyAlignment="1">
      <alignment horizontal="right"/>
    </xf>
    <xf numFmtId="0" fontId="0" fillId="0" borderId="8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0" fillId="0" borderId="8" xfId="0" applyFont="1" applyBorder="1" applyAlignment="1">
      <alignment vertical="top" wrapText="1"/>
    </xf>
    <xf numFmtId="4" fontId="1" fillId="0" borderId="9" xfId="0" applyNumberFormat="1" applyFont="1" applyBorder="1" applyAlignment="1">
      <alignment horizontal="right"/>
    </xf>
    <xf numFmtId="4" fontId="0" fillId="0" borderId="9" xfId="0" applyNumberFormat="1" applyFont="1" applyBorder="1" applyAlignment="1">
      <alignment horizontal="right"/>
    </xf>
    <xf numFmtId="4" fontId="0" fillId="3" borderId="9" xfId="0" applyNumberFormat="1" applyFont="1" applyFill="1" applyBorder="1" applyAlignment="1">
      <alignment horizontal="right"/>
    </xf>
    <xf numFmtId="4" fontId="0" fillId="0" borderId="4" xfId="0" applyNumberFormat="1" applyBorder="1" applyAlignment="1">
      <alignment horizontal="right"/>
    </xf>
    <xf numFmtId="4" fontId="3" fillId="0" borderId="9" xfId="0" applyNumberFormat="1" applyFont="1" applyBorder="1" applyAlignment="1">
      <alignment horizontal="right"/>
    </xf>
    <xf numFmtId="0" fontId="5" fillId="0" borderId="0" xfId="0" applyFont="1" applyAlignment="1">
      <alignment horizontal="lef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1" fillId="0" borderId="0" xfId="0" applyFont="1" applyAlignment="1">
      <alignment vertical="top" wrapText="1"/>
    </xf>
    <xf numFmtId="0" fontId="7" fillId="4" borderId="0" xfId="0" applyFont="1" applyFill="1" applyAlignment="1">
      <alignment vertical="top" wrapText="1"/>
    </xf>
    <xf numFmtId="0" fontId="9" fillId="4" borderId="0" xfId="0" applyFont="1" applyFill="1" applyAlignment="1">
      <alignment vertical="top" wrapText="1"/>
    </xf>
    <xf numFmtId="0" fontId="0" fillId="0" borderId="6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" xfId="0" applyFont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6" xfId="0" applyFont="1" applyBorder="1" applyAlignment="1">
      <alignment vertical="top" wrapText="1"/>
    </xf>
    <xf numFmtId="0" fontId="0" fillId="0" borderId="0" xfId="0" applyFont="1" applyAlignment="1">
      <alignment vertical="top" wrapText="1"/>
    </xf>
    <xf numFmtId="0" fontId="0" fillId="0" borderId="3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4" fontId="0" fillId="0" borderId="0" xfId="0" applyNumberFormat="1" applyFont="1" applyAlignment="1">
      <alignment horizontal="right"/>
    </xf>
    <xf numFmtId="0" fontId="0" fillId="0" borderId="0" xfId="0" applyAlignment="1">
      <alignment horizontal="right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7" Type="http://schemas.openxmlformats.org/officeDocument/2006/relationships/worksheet" Target="worksheets/sheet117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63" Type="http://schemas.openxmlformats.org/officeDocument/2006/relationships/worksheet" Target="worksheets/sheet63.xml"/><Relationship Id="rId84" Type="http://schemas.openxmlformats.org/officeDocument/2006/relationships/worksheet" Target="worksheets/sheet84.xml"/><Relationship Id="rId138" Type="http://schemas.openxmlformats.org/officeDocument/2006/relationships/worksheet" Target="worksheets/sheet138.xml"/><Relationship Id="rId159" Type="http://schemas.openxmlformats.org/officeDocument/2006/relationships/worksheet" Target="worksheets/sheet159.xml"/><Relationship Id="rId170" Type="http://schemas.openxmlformats.org/officeDocument/2006/relationships/worksheet" Target="worksheets/sheet170.xml"/><Relationship Id="rId107" Type="http://schemas.openxmlformats.org/officeDocument/2006/relationships/worksheet" Target="worksheets/sheet107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53" Type="http://schemas.openxmlformats.org/officeDocument/2006/relationships/worksheet" Target="worksheets/sheet53.xml"/><Relationship Id="rId74" Type="http://schemas.openxmlformats.org/officeDocument/2006/relationships/worksheet" Target="worksheets/sheet74.xml"/><Relationship Id="rId128" Type="http://schemas.openxmlformats.org/officeDocument/2006/relationships/worksheet" Target="worksheets/sheet128.xml"/><Relationship Id="rId149" Type="http://schemas.openxmlformats.org/officeDocument/2006/relationships/worksheet" Target="worksheets/sheet149.xml"/><Relationship Id="rId5" Type="http://schemas.openxmlformats.org/officeDocument/2006/relationships/worksheet" Target="worksheets/sheet5.xml"/><Relationship Id="rId95" Type="http://schemas.openxmlformats.org/officeDocument/2006/relationships/worksheet" Target="worksheets/sheet95.xml"/><Relationship Id="rId160" Type="http://schemas.openxmlformats.org/officeDocument/2006/relationships/worksheet" Target="worksheets/sheet160.xml"/><Relationship Id="rId22" Type="http://schemas.openxmlformats.org/officeDocument/2006/relationships/worksheet" Target="worksheets/sheet22.xml"/><Relationship Id="rId43" Type="http://schemas.openxmlformats.org/officeDocument/2006/relationships/worksheet" Target="worksheets/sheet43.xml"/><Relationship Id="rId64" Type="http://schemas.openxmlformats.org/officeDocument/2006/relationships/worksheet" Target="worksheets/sheet64.xml"/><Relationship Id="rId118" Type="http://schemas.openxmlformats.org/officeDocument/2006/relationships/worksheet" Target="worksheets/sheet118.xml"/><Relationship Id="rId139" Type="http://schemas.openxmlformats.org/officeDocument/2006/relationships/worksheet" Target="worksheets/sheet139.xml"/><Relationship Id="rId85" Type="http://schemas.openxmlformats.org/officeDocument/2006/relationships/worksheet" Target="worksheets/sheet85.xml"/><Relationship Id="rId150" Type="http://schemas.openxmlformats.org/officeDocument/2006/relationships/worksheet" Target="worksheets/sheet150.xml"/><Relationship Id="rId171" Type="http://schemas.openxmlformats.org/officeDocument/2006/relationships/worksheet" Target="worksheets/sheet171.xml"/><Relationship Id="rId12" Type="http://schemas.openxmlformats.org/officeDocument/2006/relationships/worksheet" Target="worksheets/sheet12.xml"/><Relationship Id="rId33" Type="http://schemas.openxmlformats.org/officeDocument/2006/relationships/worksheet" Target="worksheets/sheet33.xml"/><Relationship Id="rId108" Type="http://schemas.openxmlformats.org/officeDocument/2006/relationships/worksheet" Target="worksheets/sheet108.xml"/><Relationship Id="rId129" Type="http://schemas.openxmlformats.org/officeDocument/2006/relationships/worksheet" Target="worksheets/sheet129.xml"/><Relationship Id="rId54" Type="http://schemas.openxmlformats.org/officeDocument/2006/relationships/worksheet" Target="worksheets/sheet54.xml"/><Relationship Id="rId75" Type="http://schemas.openxmlformats.org/officeDocument/2006/relationships/worksheet" Target="worksheets/sheet75.xml"/><Relationship Id="rId96" Type="http://schemas.openxmlformats.org/officeDocument/2006/relationships/worksheet" Target="worksheets/sheet96.xml"/><Relationship Id="rId140" Type="http://schemas.openxmlformats.org/officeDocument/2006/relationships/worksheet" Target="worksheets/sheet140.xml"/><Relationship Id="rId161" Type="http://schemas.openxmlformats.org/officeDocument/2006/relationships/worksheet" Target="worksheets/sheet16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49" Type="http://schemas.openxmlformats.org/officeDocument/2006/relationships/worksheet" Target="worksheets/sheet49.xml"/><Relationship Id="rId114" Type="http://schemas.openxmlformats.org/officeDocument/2006/relationships/worksheet" Target="worksheets/sheet114.xml"/><Relationship Id="rId119" Type="http://schemas.openxmlformats.org/officeDocument/2006/relationships/worksheet" Target="worksheets/sheet119.xml"/><Relationship Id="rId44" Type="http://schemas.openxmlformats.org/officeDocument/2006/relationships/worksheet" Target="worksheets/sheet44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130" Type="http://schemas.openxmlformats.org/officeDocument/2006/relationships/worksheet" Target="worksheets/sheet130.xml"/><Relationship Id="rId135" Type="http://schemas.openxmlformats.org/officeDocument/2006/relationships/worksheet" Target="worksheets/sheet135.xml"/><Relationship Id="rId151" Type="http://schemas.openxmlformats.org/officeDocument/2006/relationships/worksheet" Target="worksheets/sheet151.xml"/><Relationship Id="rId156" Type="http://schemas.openxmlformats.org/officeDocument/2006/relationships/worksheet" Target="worksheets/sheet156.xml"/><Relationship Id="rId172" Type="http://schemas.openxmlformats.org/officeDocument/2006/relationships/externalLink" Target="externalLinks/externalLink1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worksheet" Target="worksheets/sheet10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120" Type="http://schemas.openxmlformats.org/officeDocument/2006/relationships/worksheet" Target="worksheets/sheet120.xml"/><Relationship Id="rId125" Type="http://schemas.openxmlformats.org/officeDocument/2006/relationships/worksheet" Target="worksheets/sheet125.xml"/><Relationship Id="rId141" Type="http://schemas.openxmlformats.org/officeDocument/2006/relationships/worksheet" Target="worksheets/sheet141.xml"/><Relationship Id="rId146" Type="http://schemas.openxmlformats.org/officeDocument/2006/relationships/worksheet" Target="worksheets/sheet146.xml"/><Relationship Id="rId167" Type="http://schemas.openxmlformats.org/officeDocument/2006/relationships/worksheet" Target="worksheets/sheet167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Relationship Id="rId162" Type="http://schemas.openxmlformats.org/officeDocument/2006/relationships/worksheet" Target="worksheets/sheet162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worksheet" Target="worksheets/sheet66.xml"/><Relationship Id="rId87" Type="http://schemas.openxmlformats.org/officeDocument/2006/relationships/worksheet" Target="worksheets/sheet87.xml"/><Relationship Id="rId110" Type="http://schemas.openxmlformats.org/officeDocument/2006/relationships/worksheet" Target="worksheets/sheet110.xml"/><Relationship Id="rId115" Type="http://schemas.openxmlformats.org/officeDocument/2006/relationships/worksheet" Target="worksheets/sheet115.xml"/><Relationship Id="rId131" Type="http://schemas.openxmlformats.org/officeDocument/2006/relationships/worksheet" Target="worksheets/sheet131.xml"/><Relationship Id="rId136" Type="http://schemas.openxmlformats.org/officeDocument/2006/relationships/worksheet" Target="worksheets/sheet136.xml"/><Relationship Id="rId157" Type="http://schemas.openxmlformats.org/officeDocument/2006/relationships/worksheet" Target="worksheets/sheet157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52" Type="http://schemas.openxmlformats.org/officeDocument/2006/relationships/worksheet" Target="worksheets/sheet152.xml"/><Relationship Id="rId173" Type="http://schemas.openxmlformats.org/officeDocument/2006/relationships/theme" Target="theme/theme1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56" Type="http://schemas.openxmlformats.org/officeDocument/2006/relationships/worksheet" Target="worksheets/sheet56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126" Type="http://schemas.openxmlformats.org/officeDocument/2006/relationships/worksheet" Target="worksheets/sheet126.xml"/><Relationship Id="rId147" Type="http://schemas.openxmlformats.org/officeDocument/2006/relationships/worksheet" Target="worksheets/sheet147.xml"/><Relationship Id="rId168" Type="http://schemas.openxmlformats.org/officeDocument/2006/relationships/worksheet" Target="worksheets/sheet168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121" Type="http://schemas.openxmlformats.org/officeDocument/2006/relationships/worksheet" Target="worksheets/sheet121.xml"/><Relationship Id="rId142" Type="http://schemas.openxmlformats.org/officeDocument/2006/relationships/worksheet" Target="worksheets/sheet142.xml"/><Relationship Id="rId163" Type="http://schemas.openxmlformats.org/officeDocument/2006/relationships/worksheet" Target="worksheets/sheet163.xml"/><Relationship Id="rId3" Type="http://schemas.openxmlformats.org/officeDocument/2006/relationships/worksheet" Target="worksheets/sheet3.xml"/><Relationship Id="rId25" Type="http://schemas.openxmlformats.org/officeDocument/2006/relationships/worksheet" Target="worksheets/sheet25.xml"/><Relationship Id="rId46" Type="http://schemas.openxmlformats.org/officeDocument/2006/relationships/worksheet" Target="worksheets/sheet46.xml"/><Relationship Id="rId67" Type="http://schemas.openxmlformats.org/officeDocument/2006/relationships/worksheet" Target="worksheets/sheet67.xml"/><Relationship Id="rId116" Type="http://schemas.openxmlformats.org/officeDocument/2006/relationships/worksheet" Target="worksheets/sheet116.xml"/><Relationship Id="rId137" Type="http://schemas.openxmlformats.org/officeDocument/2006/relationships/worksheet" Target="worksheets/sheet137.xml"/><Relationship Id="rId158" Type="http://schemas.openxmlformats.org/officeDocument/2006/relationships/worksheet" Target="worksheets/sheet158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62" Type="http://schemas.openxmlformats.org/officeDocument/2006/relationships/worksheet" Target="worksheets/sheet62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111" Type="http://schemas.openxmlformats.org/officeDocument/2006/relationships/worksheet" Target="worksheets/sheet111.xml"/><Relationship Id="rId132" Type="http://schemas.openxmlformats.org/officeDocument/2006/relationships/worksheet" Target="worksheets/sheet132.xml"/><Relationship Id="rId153" Type="http://schemas.openxmlformats.org/officeDocument/2006/relationships/worksheet" Target="worksheets/sheet153.xml"/><Relationship Id="rId174" Type="http://schemas.openxmlformats.org/officeDocument/2006/relationships/styles" Target="styles.xml"/><Relationship Id="rId15" Type="http://schemas.openxmlformats.org/officeDocument/2006/relationships/worksheet" Target="worksheets/sheet15.xml"/><Relationship Id="rId36" Type="http://schemas.openxmlformats.org/officeDocument/2006/relationships/worksheet" Target="worksheets/sheet36.xml"/><Relationship Id="rId57" Type="http://schemas.openxmlformats.org/officeDocument/2006/relationships/worksheet" Target="worksheets/sheet57.xml"/><Relationship Id="rId106" Type="http://schemas.openxmlformats.org/officeDocument/2006/relationships/worksheet" Target="worksheets/sheet106.xml"/><Relationship Id="rId127" Type="http://schemas.openxmlformats.org/officeDocument/2006/relationships/worksheet" Target="worksheets/sheet12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52" Type="http://schemas.openxmlformats.org/officeDocument/2006/relationships/worksheet" Target="worksheets/sheet52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122" Type="http://schemas.openxmlformats.org/officeDocument/2006/relationships/worksheet" Target="worksheets/sheet122.xml"/><Relationship Id="rId143" Type="http://schemas.openxmlformats.org/officeDocument/2006/relationships/worksheet" Target="worksheets/sheet143.xml"/><Relationship Id="rId148" Type="http://schemas.openxmlformats.org/officeDocument/2006/relationships/worksheet" Target="worksheets/sheet148.xml"/><Relationship Id="rId164" Type="http://schemas.openxmlformats.org/officeDocument/2006/relationships/worksheet" Target="worksheets/sheet164.xml"/><Relationship Id="rId169" Type="http://schemas.openxmlformats.org/officeDocument/2006/relationships/worksheet" Target="worksheets/sheet16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26" Type="http://schemas.openxmlformats.org/officeDocument/2006/relationships/worksheet" Target="worksheets/sheet26.xml"/><Relationship Id="rId47" Type="http://schemas.openxmlformats.org/officeDocument/2006/relationships/worksheet" Target="worksheets/sheet47.xml"/><Relationship Id="rId68" Type="http://schemas.openxmlformats.org/officeDocument/2006/relationships/worksheet" Target="worksheets/sheet68.xml"/><Relationship Id="rId89" Type="http://schemas.openxmlformats.org/officeDocument/2006/relationships/worksheet" Target="worksheets/sheet89.xml"/><Relationship Id="rId112" Type="http://schemas.openxmlformats.org/officeDocument/2006/relationships/worksheet" Target="worksheets/sheet112.xml"/><Relationship Id="rId133" Type="http://schemas.openxmlformats.org/officeDocument/2006/relationships/worksheet" Target="worksheets/sheet133.xml"/><Relationship Id="rId154" Type="http://schemas.openxmlformats.org/officeDocument/2006/relationships/worksheet" Target="worksheets/sheet154.xml"/><Relationship Id="rId175" Type="http://schemas.openxmlformats.org/officeDocument/2006/relationships/sharedStrings" Target="sharedStrings.xml"/><Relationship Id="rId16" Type="http://schemas.openxmlformats.org/officeDocument/2006/relationships/worksheet" Target="worksheets/sheet16.xml"/><Relationship Id="rId37" Type="http://schemas.openxmlformats.org/officeDocument/2006/relationships/worksheet" Target="worksheets/sheet37.xml"/><Relationship Id="rId58" Type="http://schemas.openxmlformats.org/officeDocument/2006/relationships/worksheet" Target="worksheets/sheet58.xml"/><Relationship Id="rId79" Type="http://schemas.openxmlformats.org/officeDocument/2006/relationships/worksheet" Target="worksheets/sheet79.xml"/><Relationship Id="rId102" Type="http://schemas.openxmlformats.org/officeDocument/2006/relationships/worksheet" Target="worksheets/sheet102.xml"/><Relationship Id="rId123" Type="http://schemas.openxmlformats.org/officeDocument/2006/relationships/worksheet" Target="worksheets/sheet123.xml"/><Relationship Id="rId144" Type="http://schemas.openxmlformats.org/officeDocument/2006/relationships/worksheet" Target="worksheets/sheet144.xml"/><Relationship Id="rId90" Type="http://schemas.openxmlformats.org/officeDocument/2006/relationships/worksheet" Target="worksheets/sheet90.xml"/><Relationship Id="rId165" Type="http://schemas.openxmlformats.org/officeDocument/2006/relationships/worksheet" Target="worksheets/sheet165.xml"/><Relationship Id="rId27" Type="http://schemas.openxmlformats.org/officeDocument/2006/relationships/worksheet" Target="worksheets/sheet27.xml"/><Relationship Id="rId48" Type="http://schemas.openxmlformats.org/officeDocument/2006/relationships/worksheet" Target="worksheets/sheet48.xml"/><Relationship Id="rId69" Type="http://schemas.openxmlformats.org/officeDocument/2006/relationships/worksheet" Target="worksheets/sheet69.xml"/><Relationship Id="rId113" Type="http://schemas.openxmlformats.org/officeDocument/2006/relationships/worksheet" Target="worksheets/sheet113.xml"/><Relationship Id="rId134" Type="http://schemas.openxmlformats.org/officeDocument/2006/relationships/worksheet" Target="worksheets/sheet134.xml"/><Relationship Id="rId80" Type="http://schemas.openxmlformats.org/officeDocument/2006/relationships/worksheet" Target="worksheets/sheet80.xml"/><Relationship Id="rId155" Type="http://schemas.openxmlformats.org/officeDocument/2006/relationships/worksheet" Target="worksheets/sheet155.xml"/><Relationship Id="rId176" Type="http://schemas.openxmlformats.org/officeDocument/2006/relationships/calcChain" Target="calcChain.xml"/><Relationship Id="rId17" Type="http://schemas.openxmlformats.org/officeDocument/2006/relationships/worksheet" Target="worksheets/sheet17.xml"/><Relationship Id="rId38" Type="http://schemas.openxmlformats.org/officeDocument/2006/relationships/worksheet" Target="worksheets/sheet38.xml"/><Relationship Id="rId59" Type="http://schemas.openxmlformats.org/officeDocument/2006/relationships/worksheet" Target="worksheets/sheet59.xml"/><Relationship Id="rId103" Type="http://schemas.openxmlformats.org/officeDocument/2006/relationships/worksheet" Target="worksheets/sheet103.xml"/><Relationship Id="rId124" Type="http://schemas.openxmlformats.org/officeDocument/2006/relationships/worksheet" Target="worksheets/sheet124.xml"/><Relationship Id="rId70" Type="http://schemas.openxmlformats.org/officeDocument/2006/relationships/worksheet" Target="worksheets/sheet70.xml"/><Relationship Id="rId91" Type="http://schemas.openxmlformats.org/officeDocument/2006/relationships/worksheet" Target="worksheets/sheet91.xml"/><Relationship Id="rId145" Type="http://schemas.openxmlformats.org/officeDocument/2006/relationships/worksheet" Target="worksheets/sheet145.xml"/><Relationship Id="rId166" Type="http://schemas.openxmlformats.org/officeDocument/2006/relationships/worksheet" Target="worksheets/sheet16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asia/AppData/Local/Microsoft/Windows/INetCache/Content.Outlook/AT2F840Y/1%20q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ktywa"/>
      <sheetName val="Pasywa"/>
      <sheetName val="RZiS_p"/>
      <sheetName val="RZIS do premii"/>
      <sheetName val="RZiS_k"/>
      <sheetName val="Zestawienie_zm"/>
      <sheetName val="Przeplywy_mb"/>
      <sheetName val="Przeplywy_mp"/>
      <sheetName val="Wykaz_not"/>
      <sheetName val="nota_001"/>
      <sheetName val="nota_002"/>
      <sheetName val="nota_003"/>
      <sheetName val="nota_004"/>
      <sheetName val="nota_005"/>
      <sheetName val="nota_006"/>
      <sheetName val="nota_007"/>
      <sheetName val="nota_008"/>
      <sheetName val="nota_009"/>
      <sheetName val="nota_010"/>
      <sheetName val="nota_011"/>
      <sheetName val="nota_013"/>
      <sheetName val="nota_014"/>
      <sheetName val="nota_015"/>
      <sheetName val="nota_016"/>
      <sheetName val="nota_017"/>
      <sheetName val="nota_018"/>
      <sheetName val="nota_019"/>
      <sheetName val="nota_020"/>
      <sheetName val="nota_021"/>
      <sheetName val="nota_022"/>
      <sheetName val="nota_023"/>
      <sheetName val="nota_024"/>
      <sheetName val="nota_025"/>
      <sheetName val="nota_026"/>
      <sheetName val="nota_027"/>
      <sheetName val="nota_028"/>
      <sheetName val="nota_029"/>
      <sheetName val="nota_030"/>
      <sheetName val="nota_031"/>
      <sheetName val="nota_032"/>
      <sheetName val="nota_033"/>
      <sheetName val="nota_034"/>
      <sheetName val="nota_035"/>
      <sheetName val="nota_036"/>
      <sheetName val="nota_037"/>
      <sheetName val="nota_038"/>
      <sheetName val="nota_039"/>
      <sheetName val="nota_040"/>
      <sheetName val="nota_041"/>
      <sheetName val="nota_042"/>
      <sheetName val="nota_043"/>
      <sheetName val="nota_044"/>
      <sheetName val="nota_045"/>
      <sheetName val="nota_046"/>
      <sheetName val="nota_047"/>
      <sheetName val="nota_048"/>
      <sheetName val="nota_049"/>
      <sheetName val="nota_050"/>
      <sheetName val="nota_051"/>
      <sheetName val="nota_052"/>
      <sheetName val="nota_053"/>
      <sheetName val="nota_054"/>
      <sheetName val="nota_055"/>
      <sheetName val="nota_056"/>
      <sheetName val="nota_057"/>
      <sheetName val="nota_058"/>
      <sheetName val="nota_059"/>
      <sheetName val="nota_060"/>
      <sheetName val="nota_061"/>
      <sheetName val="nota_062"/>
      <sheetName val="nota_063"/>
      <sheetName val="nota_064"/>
      <sheetName val="nota_065"/>
      <sheetName val="nota_066"/>
      <sheetName val="nota_067"/>
      <sheetName val="nota_068"/>
      <sheetName val="nota_069"/>
      <sheetName val="nota_070"/>
      <sheetName val="nota_071"/>
      <sheetName val="nota_072"/>
      <sheetName val="nota_073"/>
      <sheetName val="nota_074"/>
      <sheetName val="nota_075"/>
      <sheetName val="nota_076"/>
      <sheetName val="nota_077"/>
      <sheetName val="nota_078"/>
      <sheetName val="nota_079"/>
      <sheetName val="nota_080"/>
      <sheetName val="nota_081"/>
      <sheetName val="nota_082"/>
      <sheetName val="nota_083"/>
      <sheetName val="nota_084"/>
      <sheetName val="nota_085"/>
      <sheetName val="nota_086"/>
      <sheetName val="nota_087"/>
      <sheetName val="nota_088"/>
      <sheetName val="nota_089"/>
      <sheetName val="nota_090"/>
      <sheetName val="nota_091"/>
      <sheetName val="nota_092"/>
      <sheetName val="nota_093"/>
      <sheetName val="nota_094"/>
      <sheetName val="nota_095"/>
      <sheetName val="nota_096"/>
      <sheetName val="nota_097"/>
      <sheetName val="nota_098"/>
      <sheetName val="nota_099"/>
      <sheetName val="nota_100"/>
      <sheetName val="nota_101"/>
      <sheetName val="nota_102"/>
      <sheetName val="nota_103"/>
      <sheetName val="nota_104"/>
      <sheetName val="nota_105"/>
      <sheetName val="nota_106"/>
      <sheetName val="nota_107"/>
      <sheetName val="nota_108"/>
      <sheetName val="nota_109"/>
      <sheetName val="nota_110"/>
      <sheetName val="nota_111"/>
      <sheetName val="nota_112"/>
      <sheetName val="nota_113"/>
      <sheetName val="nota_114"/>
      <sheetName val="nota_115"/>
      <sheetName val="nota_116"/>
      <sheetName val="nota_117"/>
      <sheetName val="nota_118"/>
      <sheetName val="nota_119"/>
      <sheetName val="nota_120"/>
      <sheetName val="nota_121"/>
      <sheetName val="nota_122"/>
      <sheetName val="nota_123"/>
      <sheetName val="nota_124"/>
      <sheetName val="nota_125"/>
      <sheetName val="nota_126"/>
      <sheetName val="nota_127"/>
      <sheetName val="nota_128"/>
      <sheetName val="nota_129"/>
      <sheetName val="nota_130"/>
      <sheetName val="nota_131"/>
      <sheetName val="nota_132"/>
      <sheetName val="nota_133"/>
      <sheetName val="nota_134"/>
      <sheetName val="nota_135"/>
      <sheetName val="nota_136"/>
      <sheetName val="nota_137"/>
      <sheetName val="nota_138"/>
      <sheetName val="nota_139"/>
      <sheetName val="nota_140"/>
      <sheetName val="nota_141"/>
      <sheetName val="nota_142"/>
      <sheetName val="nota_143"/>
      <sheetName val="nota_144"/>
      <sheetName val="nota_145"/>
      <sheetName val="nota_146"/>
      <sheetName val="nota_147"/>
      <sheetName val="nota_148"/>
      <sheetName val="nota_149"/>
      <sheetName val="nota_150"/>
      <sheetName val="nota_151"/>
      <sheetName val="nota_152"/>
      <sheetName val="nota_153"/>
      <sheetName val="nota_154"/>
      <sheetName val="nota_155"/>
      <sheetName val="nota_156"/>
      <sheetName val="AF_Bilans"/>
      <sheetName val="AF_RZiS_k"/>
      <sheetName val="AF_RZiS_p"/>
      <sheetName val="AF_Wskazniki_Bilans"/>
      <sheetName val="AF_Wskazniki_RZiS_k"/>
      <sheetName val="AF_Wskazniki_RZiS_p"/>
      <sheetName val="LEASINGI 3103"/>
      <sheetName val="Arkusz2"/>
      <sheetName val="Arkusz3"/>
    </sheetNames>
    <sheetDataSet>
      <sheetData sheetId="0">
        <row r="4">
          <cell r="D4">
            <v>5285163.12</v>
          </cell>
        </row>
        <row r="5">
          <cell r="D5">
            <v>0</v>
          </cell>
        </row>
        <row r="10">
          <cell r="D10">
            <v>218291.41999999998</v>
          </cell>
        </row>
        <row r="11">
          <cell r="D11">
            <v>218291.41999999998</v>
          </cell>
        </row>
        <row r="17">
          <cell r="D17">
            <v>0</v>
          </cell>
        </row>
        <row r="18">
          <cell r="D18">
            <v>0</v>
          </cell>
        </row>
        <row r="19">
          <cell r="D19">
            <v>0</v>
          </cell>
        </row>
        <row r="23">
          <cell r="D23">
            <v>4694397.2</v>
          </cell>
        </row>
        <row r="24">
          <cell r="D24">
            <v>3383881</v>
          </cell>
        </row>
        <row r="25">
          <cell r="D25">
            <v>0</v>
          </cell>
        </row>
        <row r="26">
          <cell r="D26">
            <v>1310516.2</v>
          </cell>
        </row>
        <row r="27">
          <cell r="D27">
            <v>0</v>
          </cell>
        </row>
        <row r="32">
          <cell r="D32">
            <v>1147940</v>
          </cell>
        </row>
        <row r="37">
          <cell r="D37">
            <v>162576.20000000001</v>
          </cell>
        </row>
        <row r="42">
          <cell r="D42">
            <v>0</v>
          </cell>
        </row>
        <row r="43">
          <cell r="D43">
            <v>372474.5</v>
          </cell>
        </row>
        <row r="44">
          <cell r="D44">
            <v>225594</v>
          </cell>
        </row>
        <row r="45">
          <cell r="D45">
            <v>146880.5</v>
          </cell>
        </row>
        <row r="46">
          <cell r="D46">
            <v>40934700.369999997</v>
          </cell>
        </row>
        <row r="47">
          <cell r="D47">
            <v>5098384.629999999</v>
          </cell>
        </row>
        <row r="54">
          <cell r="D54">
            <v>11628023.529999999</v>
          </cell>
        </row>
        <row r="55">
          <cell r="D55">
            <v>0</v>
          </cell>
        </row>
        <row r="56">
          <cell r="D56">
            <v>0</v>
          </cell>
        </row>
        <row r="57">
          <cell r="D57">
            <v>0</v>
          </cell>
        </row>
        <row r="58">
          <cell r="D58">
            <v>0</v>
          </cell>
        </row>
        <row r="59">
          <cell r="D59">
            <v>0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0</v>
          </cell>
        </row>
        <row r="63">
          <cell r="D63">
            <v>0</v>
          </cell>
        </row>
        <row r="64">
          <cell r="D64">
            <v>0</v>
          </cell>
        </row>
        <row r="65">
          <cell r="D65">
            <v>11628023.529999999</v>
          </cell>
        </row>
        <row r="66">
          <cell r="D66">
            <v>11005434.459999999</v>
          </cell>
        </row>
        <row r="67">
          <cell r="D67">
            <v>11005434.459999999</v>
          </cell>
        </row>
        <row r="68">
          <cell r="D68">
            <v>0</v>
          </cell>
        </row>
        <row r="69">
          <cell r="D69">
            <v>545015.56000000006</v>
          </cell>
        </row>
        <row r="70">
          <cell r="D70">
            <v>77573.510000000009</v>
          </cell>
        </row>
        <row r="71">
          <cell r="D71">
            <v>0</v>
          </cell>
        </row>
        <row r="72">
          <cell r="D72">
            <v>24126263.679999996</v>
          </cell>
        </row>
        <row r="73">
          <cell r="D73">
            <v>24126263.679999996</v>
          </cell>
        </row>
        <row r="74">
          <cell r="D74">
            <v>0</v>
          </cell>
        </row>
        <row r="79">
          <cell r="D79">
            <v>4891228.25</v>
          </cell>
        </row>
        <row r="84">
          <cell r="D84">
            <v>19235035.429999996</v>
          </cell>
        </row>
        <row r="86">
          <cell r="D86">
            <v>502399.51</v>
          </cell>
        </row>
        <row r="88">
          <cell r="D88">
            <v>0</v>
          </cell>
        </row>
        <row r="89">
          <cell r="D89">
            <v>82028.53</v>
          </cell>
        </row>
        <row r="91">
          <cell r="D91">
            <v>0</v>
          </cell>
        </row>
        <row r="92">
          <cell r="D92">
            <v>0</v>
          </cell>
        </row>
      </sheetData>
      <sheetData sheetId="1">
        <row r="5">
          <cell r="D5">
            <v>27451855.930000003</v>
          </cell>
        </row>
        <row r="6">
          <cell r="D6">
            <v>1900004.2</v>
          </cell>
        </row>
        <row r="7">
          <cell r="D7">
            <v>20296622.940000001</v>
          </cell>
        </row>
        <row r="9">
          <cell r="D9">
            <v>0</v>
          </cell>
        </row>
        <row r="11">
          <cell r="D11">
            <v>0</v>
          </cell>
        </row>
        <row r="14">
          <cell r="D14">
            <v>4127434.18</v>
          </cell>
        </row>
        <row r="15">
          <cell r="D15">
            <v>1127794.6100000043</v>
          </cell>
        </row>
        <row r="16">
          <cell r="D16">
            <v>0</v>
          </cell>
        </row>
        <row r="17">
          <cell r="D17">
            <v>18768007.560000002</v>
          </cell>
        </row>
        <row r="18">
          <cell r="D18">
            <v>998747.86</v>
          </cell>
        </row>
        <row r="19">
          <cell r="D19">
            <v>549285.86</v>
          </cell>
        </row>
        <row r="20">
          <cell r="D20">
            <v>0</v>
          </cell>
        </row>
        <row r="21">
          <cell r="D21">
            <v>0</v>
          </cell>
        </row>
        <row r="22">
          <cell r="D22">
            <v>0</v>
          </cell>
        </row>
        <row r="23">
          <cell r="D23">
            <v>449462</v>
          </cell>
        </row>
        <row r="24">
          <cell r="D24">
            <v>0</v>
          </cell>
        </row>
        <row r="25">
          <cell r="D25">
            <v>449462</v>
          </cell>
        </row>
        <row r="26">
          <cell r="D26">
            <v>0</v>
          </cell>
        </row>
        <row r="27">
          <cell r="D27">
            <v>0</v>
          </cell>
        </row>
        <row r="28">
          <cell r="D28">
            <v>0</v>
          </cell>
        </row>
        <row r="29">
          <cell r="D29">
            <v>0</v>
          </cell>
        </row>
        <row r="35">
          <cell r="D35">
            <v>17695080.440000001</v>
          </cell>
        </row>
        <row r="36">
          <cell r="D36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0</v>
          </cell>
        </row>
        <row r="40">
          <cell r="D40">
            <v>0</v>
          </cell>
        </row>
        <row r="41">
          <cell r="D41">
            <v>0</v>
          </cell>
        </row>
        <row r="42">
          <cell r="D42">
            <v>0</v>
          </cell>
        </row>
        <row r="43">
          <cell r="D43">
            <v>0</v>
          </cell>
        </row>
        <row r="44">
          <cell r="D44">
            <v>0</v>
          </cell>
        </row>
        <row r="45">
          <cell r="D45">
            <v>0</v>
          </cell>
        </row>
        <row r="46">
          <cell r="D46">
            <v>17695080.440000001</v>
          </cell>
        </row>
        <row r="51">
          <cell r="D51">
            <v>9877564.7800000012</v>
          </cell>
        </row>
        <row r="52">
          <cell r="D52">
            <v>0</v>
          </cell>
        </row>
        <row r="58">
          <cell r="D58">
            <v>0</v>
          </cell>
        </row>
        <row r="59">
          <cell r="D59">
            <v>74179.259999999995</v>
          </cell>
        </row>
        <row r="60">
          <cell r="D60">
            <v>0</v>
          </cell>
        </row>
        <row r="61">
          <cell r="D61">
            <v>0</v>
          </cell>
        </row>
        <row r="62">
          <cell r="D62">
            <v>74179.259999999995</v>
          </cell>
        </row>
        <row r="68">
          <cell r="D68">
            <v>27451855.930000003</v>
          </cell>
        </row>
        <row r="69">
          <cell r="D69">
            <v>9500021</v>
          </cell>
        </row>
        <row r="71">
          <cell r="D71">
            <v>9500021</v>
          </cell>
        </row>
      </sheetData>
      <sheetData sheetId="2"/>
      <sheetData sheetId="3"/>
      <sheetData sheetId="4">
        <row r="5">
          <cell r="D5">
            <v>20204054.32</v>
          </cell>
        </row>
        <row r="7">
          <cell r="D7">
            <v>386346.31</v>
          </cell>
        </row>
        <row r="8">
          <cell r="D8">
            <v>19817708.010000002</v>
          </cell>
        </row>
        <row r="9">
          <cell r="D9">
            <v>18065188.929999996</v>
          </cell>
        </row>
        <row r="11">
          <cell r="D11">
            <v>10915.97</v>
          </cell>
        </row>
        <row r="12">
          <cell r="D12">
            <v>18054272.959999997</v>
          </cell>
        </row>
        <row r="13">
          <cell r="D13">
            <v>2138865.3900000043</v>
          </cell>
        </row>
        <row r="14">
          <cell r="D14">
            <v>442322.77999999997</v>
          </cell>
        </row>
        <row r="15">
          <cell r="D15">
            <v>249123.49</v>
          </cell>
        </row>
        <row r="16">
          <cell r="D16">
            <v>1447419.1200000043</v>
          </cell>
        </row>
        <row r="17">
          <cell r="D17">
            <v>8064.05</v>
          </cell>
        </row>
        <row r="22">
          <cell r="D22">
            <v>10965.54</v>
          </cell>
        </row>
        <row r="26">
          <cell r="D26">
            <v>1444517.6300000043</v>
          </cell>
        </row>
        <row r="27">
          <cell r="D27">
            <v>13198.88</v>
          </cell>
        </row>
        <row r="28">
          <cell r="D28">
            <v>0</v>
          </cell>
        </row>
        <row r="29">
          <cell r="D29">
            <v>0</v>
          </cell>
        </row>
        <row r="31">
          <cell r="D31">
            <v>0</v>
          </cell>
        </row>
        <row r="33">
          <cell r="D33">
            <v>13198.88</v>
          </cell>
        </row>
        <row r="35">
          <cell r="D35">
            <v>0</v>
          </cell>
        </row>
        <row r="37">
          <cell r="D37">
            <v>0</v>
          </cell>
        </row>
        <row r="38">
          <cell r="D38">
            <v>0</v>
          </cell>
        </row>
        <row r="39">
          <cell r="D39">
            <v>28810.89999999998</v>
          </cell>
        </row>
        <row r="40">
          <cell r="D40">
            <v>2626.25</v>
          </cell>
        </row>
        <row r="42">
          <cell r="D42">
            <v>0</v>
          </cell>
        </row>
        <row r="44">
          <cell r="D44">
            <v>0</v>
          </cell>
        </row>
        <row r="45">
          <cell r="D45">
            <v>26184.64999999998</v>
          </cell>
        </row>
        <row r="46">
          <cell r="D46">
            <v>1428905.6100000043</v>
          </cell>
        </row>
        <row r="47">
          <cell r="D47">
            <v>301111</v>
          </cell>
        </row>
        <row r="48">
          <cell r="D48">
            <v>0</v>
          </cell>
        </row>
        <row r="49">
          <cell r="D49">
            <v>1127794.6100000043</v>
          </cell>
          <cell r="E49">
            <v>944283.31000000075</v>
          </cell>
        </row>
      </sheetData>
      <sheetData sheetId="5">
        <row r="5">
          <cell r="C5">
            <v>26324061.32</v>
          </cell>
        </row>
        <row r="9">
          <cell r="C9">
            <v>1900004.2</v>
          </cell>
        </row>
        <row r="10">
          <cell r="C10">
            <v>0</v>
          </cell>
        </row>
        <row r="11">
          <cell r="C11">
            <v>0</v>
          </cell>
        </row>
        <row r="15">
          <cell r="C15">
            <v>0</v>
          </cell>
        </row>
        <row r="19">
          <cell r="C19">
            <v>1900004.2</v>
          </cell>
          <cell r="D19">
            <v>1900004.2</v>
          </cell>
        </row>
        <row r="20">
          <cell r="C20">
            <v>20296622.940000001</v>
          </cell>
        </row>
        <row r="21">
          <cell r="C21">
            <v>0</v>
          </cell>
        </row>
        <row r="22">
          <cell r="C22">
            <v>0</v>
          </cell>
        </row>
        <row r="28">
          <cell r="C28">
            <v>0</v>
          </cell>
        </row>
        <row r="33">
          <cell r="C33">
            <v>20296622.940000001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43">
          <cell r="C43">
            <v>0</v>
          </cell>
        </row>
        <row r="50">
          <cell r="C50">
            <v>0</v>
          </cell>
          <cell r="D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7">
          <cell r="C57">
            <v>0</v>
          </cell>
        </row>
        <row r="64">
          <cell r="C64">
            <v>0</v>
          </cell>
          <cell r="D64">
            <v>0</v>
          </cell>
        </row>
        <row r="66">
          <cell r="C66">
            <v>4127434.18</v>
          </cell>
        </row>
        <row r="67">
          <cell r="C67">
            <v>0</v>
          </cell>
        </row>
        <row r="69">
          <cell r="C69">
            <v>4127434.18</v>
          </cell>
        </row>
        <row r="70">
          <cell r="C70">
            <v>0</v>
          </cell>
        </row>
        <row r="73">
          <cell r="C73">
            <v>0</v>
          </cell>
        </row>
        <row r="79">
          <cell r="C79">
            <v>4127434.18</v>
          </cell>
        </row>
        <row r="80">
          <cell r="C80">
            <v>0</v>
          </cell>
        </row>
        <row r="81">
          <cell r="C81">
            <v>0</v>
          </cell>
        </row>
        <row r="83">
          <cell r="C83">
            <v>0</v>
          </cell>
        </row>
        <row r="84">
          <cell r="C84">
            <v>0</v>
          </cell>
        </row>
        <row r="88">
          <cell r="C88">
            <v>0</v>
          </cell>
        </row>
        <row r="94">
          <cell r="C94">
            <v>0</v>
          </cell>
        </row>
        <row r="95">
          <cell r="C95">
            <v>4127434.18</v>
          </cell>
        </row>
        <row r="96">
          <cell r="C96">
            <v>1127794.6100000043</v>
          </cell>
        </row>
        <row r="97">
          <cell r="C97">
            <v>1127794.6100000043</v>
          </cell>
        </row>
        <row r="98">
          <cell r="C98">
            <v>0</v>
          </cell>
        </row>
        <row r="99">
          <cell r="C99">
            <v>0</v>
          </cell>
        </row>
      </sheetData>
      <sheetData sheetId="6"/>
      <sheetData sheetId="7">
        <row r="6">
          <cell r="D6">
            <v>1127794.6100000043</v>
          </cell>
          <cell r="E6">
            <v>944283.31000000075</v>
          </cell>
        </row>
        <row r="7">
          <cell r="D7">
            <v>614359.58000000089</v>
          </cell>
          <cell r="E7">
            <v>1675977.7400000002</v>
          </cell>
        </row>
        <row r="18">
          <cell r="D18">
            <v>1742154.1900000051</v>
          </cell>
          <cell r="E18">
            <v>2620261.0500000007</v>
          </cell>
        </row>
        <row r="20">
          <cell r="D20">
            <v>651360.96</v>
          </cell>
          <cell r="E20">
            <v>709867.25</v>
          </cell>
        </row>
        <row r="24">
          <cell r="D24">
            <v>0</v>
          </cell>
          <cell r="E24">
            <v>0</v>
          </cell>
        </row>
        <row r="30">
          <cell r="D30">
            <v>651360.96</v>
          </cell>
          <cell r="E30">
            <v>709867.25</v>
          </cell>
        </row>
        <row r="37">
          <cell r="D37">
            <v>904161.78</v>
          </cell>
          <cell r="E37">
            <v>3552866.2</v>
          </cell>
        </row>
        <row r="41">
          <cell r="D41">
            <v>0</v>
          </cell>
          <cell r="E41">
            <v>0</v>
          </cell>
        </row>
        <row r="42">
          <cell r="D42">
            <v>0</v>
          </cell>
          <cell r="E42">
            <v>0</v>
          </cell>
        </row>
        <row r="43">
          <cell r="D43">
            <v>0</v>
          </cell>
          <cell r="E43">
            <v>0</v>
          </cell>
        </row>
        <row r="44">
          <cell r="D44">
            <v>900000</v>
          </cell>
          <cell r="E44">
            <v>3550000</v>
          </cell>
        </row>
        <row r="45">
          <cell r="D45">
            <v>0</v>
          </cell>
          <cell r="E45">
            <v>0</v>
          </cell>
        </row>
        <row r="46">
          <cell r="D46">
            <v>900000</v>
          </cell>
          <cell r="E46">
            <v>3550000</v>
          </cell>
        </row>
        <row r="48">
          <cell r="D48">
            <v>-252800.82000000007</v>
          </cell>
          <cell r="E48">
            <v>-2842998.95</v>
          </cell>
        </row>
        <row r="50">
          <cell r="D50">
            <v>1541536.51</v>
          </cell>
          <cell r="E50">
            <v>0</v>
          </cell>
        </row>
        <row r="55">
          <cell r="D55">
            <v>2626.25</v>
          </cell>
          <cell r="E55">
            <v>179.74</v>
          </cell>
        </row>
        <row r="65">
          <cell r="D65">
            <v>1538910.26</v>
          </cell>
          <cell r="E65">
            <v>-179.74</v>
          </cell>
        </row>
        <row r="66">
          <cell r="D66">
            <v>3028263.630000005</v>
          </cell>
          <cell r="E66">
            <v>-222917.63999999943</v>
          </cell>
        </row>
        <row r="69">
          <cell r="D69">
            <v>16206771.800000001</v>
          </cell>
          <cell r="E69">
            <v>10466702.27</v>
          </cell>
        </row>
        <row r="70">
          <cell r="D70">
            <v>19235035.430000007</v>
          </cell>
          <cell r="E70">
            <v>10243784.630000001</v>
          </cell>
        </row>
      </sheetData>
      <sheetData sheetId="8"/>
      <sheetData sheetId="9">
        <row r="30">
          <cell r="C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</row>
      </sheetData>
      <sheetData sheetId="10"/>
      <sheetData sheetId="11"/>
      <sheetData sheetId="12">
        <row r="31">
          <cell r="C31">
            <v>0</v>
          </cell>
          <cell r="D31">
            <v>0</v>
          </cell>
          <cell r="E31">
            <v>0</v>
          </cell>
          <cell r="F31">
            <v>0</v>
          </cell>
          <cell r="H31">
            <v>0</v>
          </cell>
        </row>
      </sheetData>
      <sheetData sheetId="13">
        <row r="17">
          <cell r="D17">
            <v>0</v>
          </cell>
          <cell r="G17">
            <v>0</v>
          </cell>
        </row>
      </sheetData>
      <sheetData sheetId="14">
        <row r="17">
          <cell r="D17">
            <v>0</v>
          </cell>
          <cell r="E17">
            <v>0</v>
          </cell>
          <cell r="G17">
            <v>0</v>
          </cell>
        </row>
      </sheetData>
      <sheetData sheetId="15">
        <row r="17">
          <cell r="D17">
            <v>0</v>
          </cell>
          <cell r="E17">
            <v>0</v>
          </cell>
        </row>
      </sheetData>
      <sheetData sheetId="16">
        <row r="17">
          <cell r="D17">
            <v>0</v>
          </cell>
          <cell r="E17">
            <v>0</v>
          </cell>
        </row>
      </sheetData>
      <sheetData sheetId="17"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</sheetData>
      <sheetData sheetId="18">
        <row r="17">
          <cell r="C17">
            <v>0</v>
          </cell>
          <cell r="D17">
            <v>0</v>
          </cell>
          <cell r="E17">
            <v>0</v>
          </cell>
          <cell r="F17">
            <v>0</v>
          </cell>
        </row>
      </sheetData>
      <sheetData sheetId="19">
        <row r="17">
          <cell r="D17">
            <v>0</v>
          </cell>
          <cell r="E17">
            <v>0</v>
          </cell>
          <cell r="G17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>
        <row r="8">
          <cell r="C8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</sheetData>
      <sheetData sheetId="28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2">
          <cell r="C22">
            <v>0</v>
          </cell>
        </row>
        <row r="23">
          <cell r="C23">
            <v>0</v>
          </cell>
        </row>
      </sheetData>
      <sheetData sheetId="29">
        <row r="7">
          <cell r="C7">
            <v>0</v>
          </cell>
        </row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0</v>
          </cell>
        </row>
        <row r="18">
          <cell r="C18">
            <v>0</v>
          </cell>
        </row>
      </sheetData>
      <sheetData sheetId="30">
        <row r="8">
          <cell r="C8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5">
          <cell r="C15">
            <v>0</v>
          </cell>
        </row>
        <row r="17">
          <cell r="C17">
            <v>0</v>
          </cell>
        </row>
        <row r="18">
          <cell r="C18">
            <v>0</v>
          </cell>
        </row>
        <row r="19">
          <cell r="C19">
            <v>0</v>
          </cell>
        </row>
        <row r="22">
          <cell r="C22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>
            <v>0</v>
          </cell>
        </row>
        <row r="34">
          <cell r="C34">
            <v>0</v>
          </cell>
        </row>
      </sheetData>
      <sheetData sheetId="31"/>
      <sheetData sheetId="32">
        <row r="8">
          <cell r="G8">
            <v>0</v>
          </cell>
        </row>
        <row r="11">
          <cell r="G11">
            <v>0</v>
          </cell>
        </row>
        <row r="15">
          <cell r="G15">
            <v>0</v>
          </cell>
        </row>
      </sheetData>
      <sheetData sheetId="33"/>
      <sheetData sheetId="34"/>
      <sheetData sheetId="35">
        <row r="38">
          <cell r="C38">
            <v>0</v>
          </cell>
        </row>
      </sheetData>
      <sheetData sheetId="36">
        <row r="7">
          <cell r="C7">
            <v>0</v>
          </cell>
          <cell r="D7">
            <v>0</v>
          </cell>
        </row>
        <row r="19">
          <cell r="C19">
            <v>0</v>
          </cell>
          <cell r="D19">
            <v>0</v>
          </cell>
        </row>
        <row r="21">
          <cell r="C21">
            <v>0</v>
          </cell>
          <cell r="D21">
            <v>0</v>
          </cell>
        </row>
        <row r="32">
          <cell r="C32">
            <v>0</v>
          </cell>
          <cell r="D32">
            <v>0</v>
          </cell>
        </row>
        <row r="33">
          <cell r="C33">
            <v>0</v>
          </cell>
          <cell r="D33">
            <v>0</v>
          </cell>
        </row>
        <row r="35">
          <cell r="C35">
            <v>0</v>
          </cell>
          <cell r="D35">
            <v>0</v>
          </cell>
        </row>
        <row r="46">
          <cell r="C46">
            <v>0</v>
          </cell>
          <cell r="D46">
            <v>0</v>
          </cell>
        </row>
        <row r="49">
          <cell r="C49">
            <v>0</v>
          </cell>
          <cell r="D49">
            <v>0</v>
          </cell>
        </row>
      </sheetData>
      <sheetData sheetId="37">
        <row r="7">
          <cell r="C7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</v>
          </cell>
        </row>
        <row r="23">
          <cell r="C23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7">
          <cell r="C47">
            <v>0</v>
          </cell>
        </row>
        <row r="48">
          <cell r="C48">
            <v>0</v>
          </cell>
        </row>
        <row r="51">
          <cell r="C51">
            <v>0</v>
          </cell>
        </row>
        <row r="53">
          <cell r="C53">
            <v>0</v>
          </cell>
        </row>
      </sheetData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>
        <row r="9">
          <cell r="C9">
            <v>0</v>
          </cell>
        </row>
      </sheetData>
      <sheetData sheetId="48"/>
      <sheetData sheetId="49"/>
      <sheetData sheetId="50"/>
      <sheetData sheetId="51"/>
      <sheetData sheetId="52"/>
      <sheetData sheetId="53">
        <row r="41">
          <cell r="C41">
            <v>0</v>
          </cell>
        </row>
      </sheetData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>
        <row r="17">
          <cell r="E17">
            <v>0</v>
          </cell>
          <cell r="F17">
            <v>0</v>
          </cell>
          <cell r="G17">
            <v>0</v>
          </cell>
        </row>
      </sheetData>
      <sheetData sheetId="133">
        <row r="17">
          <cell r="E17">
            <v>0</v>
          </cell>
          <cell r="F17">
            <v>0</v>
          </cell>
          <cell r="G17">
            <v>0</v>
          </cell>
        </row>
      </sheetData>
      <sheetData sheetId="134">
        <row r="17">
          <cell r="E17">
            <v>0</v>
          </cell>
          <cell r="F17">
            <v>0</v>
          </cell>
          <cell r="G17">
            <v>0</v>
          </cell>
        </row>
      </sheetData>
      <sheetData sheetId="135">
        <row r="17">
          <cell r="E17">
            <v>0</v>
          </cell>
          <cell r="F17">
            <v>0</v>
          </cell>
          <cell r="G17">
            <v>0</v>
          </cell>
        </row>
      </sheetData>
      <sheetData sheetId="136">
        <row r="17">
          <cell r="E17">
            <v>0</v>
          </cell>
          <cell r="F17">
            <v>0</v>
          </cell>
          <cell r="G17">
            <v>0</v>
          </cell>
        </row>
      </sheetData>
      <sheetData sheetId="137">
        <row r="17">
          <cell r="E17">
            <v>0</v>
          </cell>
          <cell r="F17">
            <v>0</v>
          </cell>
          <cell r="G17">
            <v>0</v>
          </cell>
        </row>
      </sheetData>
      <sheetData sheetId="138">
        <row r="17">
          <cell r="I17">
            <v>0</v>
          </cell>
        </row>
      </sheetData>
      <sheetData sheetId="139">
        <row r="9">
          <cell r="C9">
            <v>0</v>
          </cell>
        </row>
      </sheetData>
      <sheetData sheetId="140"/>
      <sheetData sheetId="141"/>
      <sheetData sheetId="142"/>
      <sheetData sheetId="143"/>
      <sheetData sheetId="144"/>
      <sheetData sheetId="145"/>
      <sheetData sheetId="146">
        <row r="12">
          <cell r="C12">
            <v>0</v>
          </cell>
        </row>
        <row r="14">
          <cell r="C14">
            <v>0</v>
          </cell>
        </row>
        <row r="16">
          <cell r="C16">
            <v>0</v>
          </cell>
        </row>
      </sheetData>
      <sheetData sheetId="147">
        <row r="8">
          <cell r="C8">
            <v>0</v>
          </cell>
        </row>
        <row r="13">
          <cell r="C13">
            <v>0</v>
          </cell>
        </row>
      </sheetData>
      <sheetData sheetId="148">
        <row r="9">
          <cell r="C9">
            <v>0</v>
          </cell>
        </row>
        <row r="14">
          <cell r="C14">
            <v>0</v>
          </cell>
        </row>
      </sheetData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7558519241921"/>
    <pageSetUpPr fitToPage="1"/>
  </sheetPr>
  <dimension ref="A1:H94"/>
  <sheetViews>
    <sheetView view="pageLayout" topLeftCell="A64" zoomScale="70" zoomScaleNormal="90" zoomScalePageLayoutView="70" workbookViewId="0">
      <selection activeCell="D96" sqref="D96"/>
    </sheetView>
  </sheetViews>
  <sheetFormatPr defaultRowHeight="15" x14ac:dyDescent="0.25"/>
  <cols>
    <col min="1" max="1" width="2.7109375" customWidth="1"/>
    <col min="2" max="2" width="90.28515625" customWidth="1"/>
    <col min="3" max="3" width="7.7109375" customWidth="1"/>
    <col min="4" max="5" width="20.7109375" customWidth="1"/>
    <col min="6" max="6" width="2.7109375" customWidth="1"/>
    <col min="8" max="8" width="12.5703125" bestFit="1" customWidth="1"/>
  </cols>
  <sheetData>
    <row r="1" spans="1:6" ht="18.75" x14ac:dyDescent="0.25">
      <c r="A1" s="1"/>
      <c r="B1" s="49" t="s">
        <v>2004</v>
      </c>
      <c r="C1" s="41"/>
      <c r="D1" s="103"/>
      <c r="E1" s="103"/>
      <c r="F1" s="1"/>
    </row>
    <row r="2" spans="1:6" x14ac:dyDescent="0.25">
      <c r="A2" s="1"/>
      <c r="B2" s="3"/>
      <c r="C2" s="3"/>
      <c r="D2" s="3"/>
      <c r="E2" s="3"/>
      <c r="F2" s="1"/>
    </row>
    <row r="3" spans="1:6" x14ac:dyDescent="0.25">
      <c r="A3" s="2"/>
      <c r="B3" s="50" t="s">
        <v>1715</v>
      </c>
      <c r="C3" s="50"/>
      <c r="D3" s="77">
        <v>44651</v>
      </c>
      <c r="E3" s="76">
        <v>44286</v>
      </c>
      <c r="F3" s="15"/>
    </row>
    <row r="4" spans="1:6" x14ac:dyDescent="0.25">
      <c r="A4" s="2"/>
      <c r="B4" s="57" t="s">
        <v>1716</v>
      </c>
      <c r="C4" s="58"/>
      <c r="D4" s="59">
        <f>[1]Aktywa!D5+[1]Aktywa!D10+[1]Aktywa!D19+[1]Aktywa!D23+[1]Aktywa!D43</f>
        <v>5285163.12</v>
      </c>
      <c r="E4" s="59">
        <v>5425047.4199999999</v>
      </c>
      <c r="F4" s="15"/>
    </row>
    <row r="5" spans="1:6" x14ac:dyDescent="0.25">
      <c r="A5" s="2"/>
      <c r="B5" s="6" t="s">
        <v>1717</v>
      </c>
      <c r="C5" s="12"/>
      <c r="D5" s="38">
        <v>0</v>
      </c>
      <c r="E5" s="13">
        <v>0</v>
      </c>
      <c r="F5" s="15"/>
    </row>
    <row r="6" spans="1:6" x14ac:dyDescent="0.25">
      <c r="A6" s="2"/>
      <c r="B6" s="83" t="s">
        <v>1718</v>
      </c>
      <c r="C6" s="12"/>
      <c r="D6" s="94">
        <f>[1]nota_001!C30</f>
        <v>0</v>
      </c>
      <c r="E6" s="14">
        <v>0</v>
      </c>
      <c r="F6" s="15"/>
    </row>
    <row r="7" spans="1:6" x14ac:dyDescent="0.25">
      <c r="A7" s="2"/>
      <c r="B7" s="83" t="s">
        <v>1719</v>
      </c>
      <c r="C7" s="12"/>
      <c r="D7" s="94">
        <f>[1]nota_001!D30</f>
        <v>0</v>
      </c>
      <c r="E7" s="14">
        <v>0</v>
      </c>
      <c r="F7" s="15"/>
    </row>
    <row r="8" spans="1:6" x14ac:dyDescent="0.25">
      <c r="A8" s="2"/>
      <c r="B8" s="83" t="s">
        <v>1720</v>
      </c>
      <c r="C8" s="12"/>
      <c r="D8" s="94">
        <f>[1]nota_001!E30+[1]nota_001!F30+[1]nota_001!G30+[1]nota_001!H30</f>
        <v>0</v>
      </c>
      <c r="E8" s="14">
        <v>0</v>
      </c>
      <c r="F8" s="15"/>
    </row>
    <row r="9" spans="1:6" x14ac:dyDescent="0.25">
      <c r="A9" s="2"/>
      <c r="B9" s="83" t="s">
        <v>1721</v>
      </c>
      <c r="C9" s="12"/>
      <c r="D9" s="94">
        <v>0</v>
      </c>
      <c r="E9" s="14">
        <v>0</v>
      </c>
      <c r="F9" s="15"/>
    </row>
    <row r="10" spans="1:6" x14ac:dyDescent="0.25">
      <c r="A10" s="2"/>
      <c r="B10" s="6" t="s">
        <v>1722</v>
      </c>
      <c r="C10" s="4"/>
      <c r="D10" s="38">
        <f>[1]Aktywa!D11+[1]Aktywa!D17+[1]Aktywa!D18</f>
        <v>218291.41999999998</v>
      </c>
      <c r="E10" s="38">
        <v>175663.22000000009</v>
      </c>
      <c r="F10" s="15"/>
    </row>
    <row r="11" spans="1:6" x14ac:dyDescent="0.25">
      <c r="A11" s="2"/>
      <c r="B11" s="83" t="s">
        <v>1723</v>
      </c>
      <c r="C11" s="12"/>
      <c r="D11" s="94">
        <v>218291.42</v>
      </c>
      <c r="E11" s="36">
        <v>175663.22000000009</v>
      </c>
      <c r="F11" s="15"/>
    </row>
    <row r="12" spans="1:6" ht="30" x14ac:dyDescent="0.25">
      <c r="A12" s="2"/>
      <c r="B12" s="84" t="s">
        <v>1724</v>
      </c>
      <c r="C12" s="4"/>
      <c r="D12" s="94">
        <f>[1]nota_004!C31+[1]nota_004!D31</f>
        <v>0</v>
      </c>
      <c r="E12" s="14">
        <v>0</v>
      </c>
      <c r="F12" s="15"/>
    </row>
    <row r="13" spans="1:6" ht="30" x14ac:dyDescent="0.25">
      <c r="A13" s="2"/>
      <c r="B13" s="84" t="s">
        <v>1725</v>
      </c>
      <c r="C13" s="12"/>
      <c r="D13" s="94">
        <f>[1]nota_004!E31</f>
        <v>0</v>
      </c>
      <c r="E13" s="14">
        <v>0</v>
      </c>
      <c r="F13" s="15"/>
    </row>
    <row r="14" spans="1:6" x14ac:dyDescent="0.25">
      <c r="A14" s="2"/>
      <c r="B14" s="84" t="s">
        <v>1726</v>
      </c>
      <c r="C14" s="12"/>
      <c r="D14" s="94">
        <f>[1]nota_004!F31</f>
        <v>0</v>
      </c>
      <c r="E14" s="14">
        <v>0</v>
      </c>
      <c r="F14" s="15"/>
    </row>
    <row r="15" spans="1:6" x14ac:dyDescent="0.25">
      <c r="A15" s="2"/>
      <c r="B15" s="84" t="s">
        <v>1727</v>
      </c>
      <c r="C15" s="12"/>
      <c r="D15" s="94">
        <f>559942.52+9388.74-351039.84</f>
        <v>218291.41999999998</v>
      </c>
      <c r="E15" s="36">
        <v>175663.22000000009</v>
      </c>
      <c r="F15" s="15"/>
    </row>
    <row r="16" spans="1:6" x14ac:dyDescent="0.25">
      <c r="A16" s="2"/>
      <c r="B16" s="84" t="s">
        <v>1728</v>
      </c>
      <c r="C16" s="12"/>
      <c r="D16" s="94">
        <f>[1]nota_004!H31</f>
        <v>0</v>
      </c>
      <c r="E16" s="36">
        <v>0</v>
      </c>
      <c r="F16" s="15"/>
    </row>
    <row r="17" spans="1:8" x14ac:dyDescent="0.25">
      <c r="A17" s="2"/>
      <c r="B17" s="83" t="s">
        <v>1729</v>
      </c>
      <c r="C17" s="12"/>
      <c r="D17" s="94">
        <f>[1]nota_040!C9</f>
        <v>0</v>
      </c>
      <c r="E17" s="36">
        <v>0</v>
      </c>
      <c r="F17" s="15"/>
    </row>
    <row r="18" spans="1:8" x14ac:dyDescent="0.25">
      <c r="A18" s="2"/>
      <c r="B18" s="83" t="s">
        <v>1730</v>
      </c>
      <c r="C18" s="4"/>
      <c r="D18" s="94">
        <v>0</v>
      </c>
      <c r="E18" s="36">
        <v>0</v>
      </c>
      <c r="F18" s="15"/>
    </row>
    <row r="19" spans="1:8" x14ac:dyDescent="0.25">
      <c r="A19" s="2"/>
      <c r="B19" s="6" t="s">
        <v>1731</v>
      </c>
      <c r="C19" s="12"/>
      <c r="D19" s="38">
        <v>0</v>
      </c>
      <c r="E19" s="38">
        <v>0</v>
      </c>
      <c r="F19" s="15"/>
    </row>
    <row r="20" spans="1:8" x14ac:dyDescent="0.25">
      <c r="A20" s="2"/>
      <c r="B20" s="83" t="s">
        <v>1732</v>
      </c>
      <c r="C20" s="12"/>
      <c r="D20" s="94">
        <f>[1]nota_029!C7-[1]nota_029!D7</f>
        <v>0</v>
      </c>
      <c r="E20" s="36">
        <v>0</v>
      </c>
      <c r="F20" s="15"/>
    </row>
    <row r="21" spans="1:8" ht="30" x14ac:dyDescent="0.25">
      <c r="A21" s="2"/>
      <c r="B21" s="83" t="s">
        <v>1733</v>
      </c>
      <c r="C21" s="12"/>
      <c r="D21" s="94">
        <f>[1]nota_029!C21-[1]nota_029!D21</f>
        <v>0</v>
      </c>
      <c r="E21" s="36">
        <v>0</v>
      </c>
      <c r="F21" s="15"/>
    </row>
    <row r="22" spans="1:8" x14ac:dyDescent="0.25">
      <c r="A22" s="2"/>
      <c r="B22" s="83" t="s">
        <v>1734</v>
      </c>
      <c r="C22" s="12"/>
      <c r="D22" s="94">
        <f>[1]nota_029!C35-[1]nota_029!D35</f>
        <v>0</v>
      </c>
      <c r="E22" s="36">
        <v>0</v>
      </c>
      <c r="F22" s="15"/>
    </row>
    <row r="23" spans="1:8" x14ac:dyDescent="0.25">
      <c r="A23" s="2"/>
      <c r="B23" s="6" t="s">
        <v>1735</v>
      </c>
      <c r="C23" s="12"/>
      <c r="D23" s="38">
        <f>[1]Aktywa!D24+[1]Aktywa!D25+[1]Aktywa!D26+[1]Aktywa!D42</f>
        <v>4694397.2</v>
      </c>
      <c r="E23" s="38">
        <v>4980084.3900000006</v>
      </c>
      <c r="F23" s="15"/>
    </row>
    <row r="24" spans="1:8" x14ac:dyDescent="0.25">
      <c r="A24" s="2"/>
      <c r="B24" s="83" t="s">
        <v>1736</v>
      </c>
      <c r="C24" s="12"/>
      <c r="D24" s="94">
        <v>3383881</v>
      </c>
      <c r="E24" s="36">
        <v>3149498</v>
      </c>
      <c r="F24" s="15"/>
    </row>
    <row r="25" spans="1:8" x14ac:dyDescent="0.25">
      <c r="A25" s="2"/>
      <c r="B25" s="83" t="s">
        <v>1737</v>
      </c>
      <c r="C25" s="12"/>
      <c r="D25" s="94">
        <f>[1]nota_005!D17+[1]nota_005!G17</f>
        <v>0</v>
      </c>
      <c r="E25" s="36">
        <v>0</v>
      </c>
      <c r="F25" s="15"/>
    </row>
    <row r="26" spans="1:8" x14ac:dyDescent="0.25">
      <c r="A26" s="2"/>
      <c r="B26" s="83" t="s">
        <v>1738</v>
      </c>
      <c r="C26" s="12"/>
      <c r="D26" s="94">
        <f>[1]Aktywa!D27+[1]Aktywa!D32+[1]Aktywa!D37</f>
        <v>1310516.2</v>
      </c>
      <c r="E26" s="36">
        <v>1830586.3900000001</v>
      </c>
      <c r="F26" s="15"/>
    </row>
    <row r="27" spans="1:8" x14ac:dyDescent="0.25">
      <c r="A27" s="2"/>
      <c r="B27" s="84" t="s">
        <v>1739</v>
      </c>
      <c r="C27" s="12"/>
      <c r="D27" s="94">
        <v>0</v>
      </c>
      <c r="E27" s="14">
        <v>0</v>
      </c>
      <c r="F27" s="15"/>
    </row>
    <row r="28" spans="1:8" x14ac:dyDescent="0.25">
      <c r="A28" s="2"/>
      <c r="B28" s="85" t="s">
        <v>1740</v>
      </c>
      <c r="C28" s="12"/>
      <c r="D28" s="94">
        <v>0</v>
      </c>
      <c r="E28" s="14">
        <v>0</v>
      </c>
      <c r="F28" s="15"/>
    </row>
    <row r="29" spans="1:8" x14ac:dyDescent="0.25">
      <c r="A29" s="2"/>
      <c r="B29" s="85" t="s">
        <v>1741</v>
      </c>
      <c r="C29" s="12"/>
      <c r="D29" s="94">
        <f>[1]nota_006!D17+[1]nota_006!E17+[1]nota_011!D17+[1]nota_011!E17</f>
        <v>0</v>
      </c>
      <c r="E29" s="14">
        <v>0</v>
      </c>
      <c r="F29" s="15"/>
    </row>
    <row r="30" spans="1:8" x14ac:dyDescent="0.25">
      <c r="A30" s="2"/>
      <c r="B30" s="85" t="s">
        <v>1742</v>
      </c>
      <c r="C30" s="12"/>
      <c r="D30" s="94">
        <v>0</v>
      </c>
      <c r="E30" s="14">
        <v>0</v>
      </c>
      <c r="F30" s="15"/>
      <c r="H30" s="33"/>
    </row>
    <row r="31" spans="1:8" x14ac:dyDescent="0.25">
      <c r="A31" s="2"/>
      <c r="B31" s="85" t="s">
        <v>1743</v>
      </c>
      <c r="C31" s="12"/>
      <c r="D31" s="94">
        <f>[1]nota_006!G17+[1]nota_011!G17</f>
        <v>0</v>
      </c>
      <c r="E31" s="14">
        <v>0</v>
      </c>
      <c r="F31" s="15"/>
    </row>
    <row r="32" spans="1:8" ht="30" x14ac:dyDescent="0.25">
      <c r="A32" s="2"/>
      <c r="B32" s="84" t="s">
        <v>1744</v>
      </c>
      <c r="C32" s="12"/>
      <c r="D32" s="94">
        <v>0</v>
      </c>
      <c r="E32" s="36">
        <v>1147940</v>
      </c>
      <c r="F32" s="15"/>
    </row>
    <row r="33" spans="1:8" x14ac:dyDescent="0.25">
      <c r="A33" s="2"/>
      <c r="B33" s="85" t="s">
        <v>1740</v>
      </c>
      <c r="C33" s="12"/>
      <c r="D33" s="94">
        <v>1147940</v>
      </c>
      <c r="E33" s="36">
        <v>1147940</v>
      </c>
      <c r="F33" s="15"/>
      <c r="H33" s="34"/>
    </row>
    <row r="34" spans="1:8" x14ac:dyDescent="0.25">
      <c r="A34" s="2"/>
      <c r="B34" s="85" t="s">
        <v>1741</v>
      </c>
      <c r="C34" s="12"/>
      <c r="D34" s="94">
        <f>[1]nota_007!D17+[1]nota_007!E17+[1]nota_008!D17+[1]nota_008!E17</f>
        <v>0</v>
      </c>
      <c r="E34" s="36">
        <v>0</v>
      </c>
      <c r="F34" s="15"/>
    </row>
    <row r="35" spans="1:8" x14ac:dyDescent="0.25">
      <c r="A35" s="2"/>
      <c r="B35" s="85" t="s">
        <v>1742</v>
      </c>
      <c r="C35" s="12"/>
      <c r="D35" s="94">
        <v>0</v>
      </c>
      <c r="E35" s="36">
        <v>0</v>
      </c>
      <c r="F35" s="15"/>
    </row>
    <row r="36" spans="1:8" x14ac:dyDescent="0.25">
      <c r="A36" s="2"/>
      <c r="B36" s="85" t="s">
        <v>1743</v>
      </c>
      <c r="C36" s="12"/>
      <c r="D36" s="94">
        <v>0</v>
      </c>
      <c r="E36" s="36">
        <v>0</v>
      </c>
      <c r="F36" s="15"/>
    </row>
    <row r="37" spans="1:8" x14ac:dyDescent="0.25">
      <c r="A37" s="2"/>
      <c r="B37" s="84" t="s">
        <v>1745</v>
      </c>
      <c r="C37" s="12"/>
      <c r="D37" s="94">
        <v>162576.20000000001</v>
      </c>
      <c r="E37" s="36">
        <v>682646.39</v>
      </c>
      <c r="F37" s="15"/>
    </row>
    <row r="38" spans="1:8" x14ac:dyDescent="0.25">
      <c r="A38" s="2"/>
      <c r="B38" s="85" t="s">
        <v>1740</v>
      </c>
      <c r="C38" s="12"/>
      <c r="D38" s="94">
        <f>[1]nota_009!C17+[1]nota_010!C17</f>
        <v>0</v>
      </c>
      <c r="E38" s="36">
        <v>0</v>
      </c>
      <c r="F38" s="15"/>
    </row>
    <row r="39" spans="1:8" x14ac:dyDescent="0.25">
      <c r="A39" s="2"/>
      <c r="B39" s="85" t="s">
        <v>1741</v>
      </c>
      <c r="C39" s="12"/>
      <c r="D39" s="94">
        <f>[1]nota_009!D17+[1]nota_009!E17+[1]nota_010!D17+[1]nota_010!E17</f>
        <v>0</v>
      </c>
      <c r="E39" s="36">
        <v>0</v>
      </c>
      <c r="F39" s="15"/>
    </row>
    <row r="40" spans="1:8" x14ac:dyDescent="0.25">
      <c r="A40" s="2"/>
      <c r="B40" s="85" t="s">
        <v>1742</v>
      </c>
      <c r="C40" s="12"/>
      <c r="D40" s="94">
        <f>[1]nota_009!F17+[1]nota_010!F17</f>
        <v>0</v>
      </c>
      <c r="E40" s="36">
        <v>0</v>
      </c>
      <c r="F40" s="15"/>
    </row>
    <row r="41" spans="1:8" x14ac:dyDescent="0.25">
      <c r="A41" s="2"/>
      <c r="B41" s="86" t="s">
        <v>1743</v>
      </c>
      <c r="C41" s="12"/>
      <c r="D41" s="94">
        <f>162576.2</f>
        <v>162576.20000000001</v>
      </c>
      <c r="E41" s="36">
        <v>682646.39</v>
      </c>
      <c r="F41" s="15"/>
    </row>
    <row r="42" spans="1:8" x14ac:dyDescent="0.25">
      <c r="A42" s="2"/>
      <c r="B42" s="83" t="s">
        <v>1746</v>
      </c>
      <c r="C42" s="12"/>
      <c r="D42" s="94">
        <v>0</v>
      </c>
      <c r="E42" s="36">
        <v>0</v>
      </c>
      <c r="F42" s="15"/>
    </row>
    <row r="43" spans="1:8" x14ac:dyDescent="0.25">
      <c r="A43" s="2"/>
      <c r="B43" s="6" t="s">
        <v>1747</v>
      </c>
      <c r="C43" s="12"/>
      <c r="D43" s="38">
        <f>SUM([1]Aktywa!D44:'[1]Aktywa'!D45)</f>
        <v>372474.5</v>
      </c>
      <c r="E43" s="38">
        <v>269299.81</v>
      </c>
      <c r="F43" s="15"/>
    </row>
    <row r="44" spans="1:8" x14ac:dyDescent="0.25">
      <c r="A44" s="2"/>
      <c r="B44" s="83" t="s">
        <v>1748</v>
      </c>
      <c r="C44" s="12"/>
      <c r="D44" s="94">
        <v>225594</v>
      </c>
      <c r="E44" s="36">
        <v>183442.99</v>
      </c>
      <c r="F44" s="15"/>
    </row>
    <row r="45" spans="1:8" x14ac:dyDescent="0.25">
      <c r="A45" s="2"/>
      <c r="B45" s="83" t="s">
        <v>1749</v>
      </c>
      <c r="C45" s="12"/>
      <c r="D45" s="94">
        <v>146880.5</v>
      </c>
      <c r="E45" s="14">
        <v>85856.82</v>
      </c>
      <c r="F45" s="15"/>
    </row>
    <row r="46" spans="1:8" x14ac:dyDescent="0.25">
      <c r="A46" s="2"/>
      <c r="B46" s="57" t="s">
        <v>1750</v>
      </c>
      <c r="C46" s="58"/>
      <c r="D46" s="59">
        <f>[1]Aktywa!D47+[1]Aktywa!D54+[1]Aktywa!D72+[1]Aktywa!D89</f>
        <v>40934700.369999997</v>
      </c>
      <c r="E46" s="59">
        <v>29831217.999999996</v>
      </c>
      <c r="F46" s="15"/>
    </row>
    <row r="47" spans="1:8" x14ac:dyDescent="0.25">
      <c r="A47" s="2"/>
      <c r="B47" s="6" t="s">
        <v>1751</v>
      </c>
      <c r="C47" s="12"/>
      <c r="D47" s="38">
        <v>5098384.63</v>
      </c>
      <c r="E47" s="13">
        <v>2879008.7600000002</v>
      </c>
      <c r="F47" s="15"/>
    </row>
    <row r="48" spans="1:8" x14ac:dyDescent="0.25">
      <c r="A48" s="2"/>
      <c r="B48" s="83" t="s">
        <v>1752</v>
      </c>
      <c r="C48" s="12"/>
      <c r="D48" s="94">
        <f>[1]nota_088!C6</f>
        <v>0</v>
      </c>
      <c r="E48" s="14">
        <v>0</v>
      </c>
      <c r="F48" s="15"/>
    </row>
    <row r="49" spans="1:8" x14ac:dyDescent="0.25">
      <c r="A49" s="2"/>
      <c r="B49" s="83" t="s">
        <v>1753</v>
      </c>
      <c r="C49" s="12"/>
      <c r="D49" s="94">
        <f>[1]nota_088!C7</f>
        <v>0</v>
      </c>
      <c r="E49" s="14">
        <v>0</v>
      </c>
      <c r="F49" s="15"/>
    </row>
    <row r="50" spans="1:8" x14ac:dyDescent="0.25">
      <c r="A50" s="2"/>
      <c r="B50" s="84" t="s">
        <v>1754</v>
      </c>
      <c r="C50" s="12"/>
      <c r="D50" s="94">
        <v>0</v>
      </c>
      <c r="E50" s="14">
        <v>0</v>
      </c>
      <c r="F50" s="15"/>
    </row>
    <row r="51" spans="1:8" x14ac:dyDescent="0.25">
      <c r="A51" s="2"/>
      <c r="B51" s="83" t="s">
        <v>1755</v>
      </c>
      <c r="C51" s="12"/>
      <c r="D51" s="94">
        <f>[1]nota_088!C8</f>
        <v>0</v>
      </c>
      <c r="E51" s="14">
        <v>0</v>
      </c>
      <c r="F51" s="15"/>
    </row>
    <row r="52" spans="1:8" x14ac:dyDescent="0.25">
      <c r="A52" s="2"/>
      <c r="B52" s="83" t="s">
        <v>1756</v>
      </c>
      <c r="C52" s="12"/>
      <c r="D52" s="94">
        <f>1862531.23+1807503.39+567943.01+75.17+0.89</f>
        <v>4238053.6899999995</v>
      </c>
      <c r="E52" s="36">
        <v>2879008.7600000002</v>
      </c>
      <c r="F52" s="15"/>
    </row>
    <row r="53" spans="1:8" x14ac:dyDescent="0.25">
      <c r="A53" s="2"/>
      <c r="B53" s="83" t="s">
        <v>1757</v>
      </c>
      <c r="C53" s="12"/>
      <c r="D53" s="94">
        <f>16108.74+844222.2</f>
        <v>860330.94</v>
      </c>
      <c r="E53" s="14">
        <v>0</v>
      </c>
      <c r="F53" s="15"/>
    </row>
    <row r="54" spans="1:8" x14ac:dyDescent="0.25">
      <c r="A54" s="2"/>
      <c r="B54" s="6" t="s">
        <v>1758</v>
      </c>
      <c r="C54" s="12"/>
      <c r="D54" s="38">
        <f>[1]Aktywa!D55+[1]Aktywa!D60+[1]Aktywa!D65</f>
        <v>11628023.529999999</v>
      </c>
      <c r="E54" s="13">
        <v>5212486.91</v>
      </c>
      <c r="F54" s="15"/>
    </row>
    <row r="55" spans="1:8" x14ac:dyDescent="0.25">
      <c r="A55" s="2"/>
      <c r="B55" s="83" t="s">
        <v>1759</v>
      </c>
      <c r="C55" s="12"/>
      <c r="D55" s="94">
        <f>[1]Aktywa!D56+[1]Aktywa!D59</f>
        <v>0</v>
      </c>
      <c r="E55" s="14">
        <v>0</v>
      </c>
      <c r="F55" s="15"/>
      <c r="H55" s="33"/>
    </row>
    <row r="56" spans="1:8" ht="30" x14ac:dyDescent="0.25">
      <c r="A56" s="2"/>
      <c r="B56" s="84" t="s">
        <v>1760</v>
      </c>
      <c r="C56" s="12"/>
      <c r="D56" s="94">
        <f>SUM([1]Aktywa!D57:'[1]Aktywa'!D58)</f>
        <v>0</v>
      </c>
      <c r="E56" s="14">
        <v>0</v>
      </c>
      <c r="F56" s="15"/>
    </row>
    <row r="57" spans="1:8" x14ac:dyDescent="0.25">
      <c r="A57" s="2"/>
      <c r="B57" s="85" t="s">
        <v>1761</v>
      </c>
      <c r="C57" s="12"/>
      <c r="D57" s="94">
        <v>0</v>
      </c>
      <c r="E57" s="14">
        <v>0</v>
      </c>
      <c r="F57" s="15"/>
    </row>
    <row r="58" spans="1:8" x14ac:dyDescent="0.25">
      <c r="A58" s="2"/>
      <c r="B58" s="85" t="s">
        <v>1762</v>
      </c>
      <c r="C58" s="12"/>
      <c r="D58" s="94">
        <v>0</v>
      </c>
      <c r="E58" s="14">
        <v>0</v>
      </c>
      <c r="F58" s="15"/>
    </row>
    <row r="59" spans="1:8" x14ac:dyDescent="0.25">
      <c r="A59" s="2"/>
      <c r="B59" s="84" t="s">
        <v>1763</v>
      </c>
      <c r="C59" s="12"/>
      <c r="D59" s="94">
        <f>[1]nota_029!C19-[1]nota_029!D19</f>
        <v>0</v>
      </c>
      <c r="E59" s="14">
        <v>0</v>
      </c>
      <c r="F59" s="15"/>
    </row>
    <row r="60" spans="1:8" ht="30" x14ac:dyDescent="0.25">
      <c r="A60" s="2"/>
      <c r="B60" s="83" t="s">
        <v>1764</v>
      </c>
      <c r="C60" s="12"/>
      <c r="D60" s="94">
        <f>[1]Aktywa!D61+[1]Aktywa!D64</f>
        <v>0</v>
      </c>
      <c r="E60" s="14">
        <v>0</v>
      </c>
      <c r="F60" s="15"/>
    </row>
    <row r="61" spans="1:8" ht="30" x14ac:dyDescent="0.25">
      <c r="A61" s="2"/>
      <c r="B61" s="84" t="s">
        <v>1765</v>
      </c>
      <c r="C61" s="12"/>
      <c r="D61" s="94">
        <f>SUM([1]Aktywa!D62:'[1]Aktywa'!D63)</f>
        <v>0</v>
      </c>
      <c r="E61" s="14">
        <v>0</v>
      </c>
      <c r="F61" s="15"/>
    </row>
    <row r="62" spans="1:8" x14ac:dyDescent="0.25">
      <c r="A62" s="2"/>
      <c r="B62" s="85" t="s">
        <v>1761</v>
      </c>
      <c r="C62" s="12"/>
      <c r="D62" s="94">
        <v>0</v>
      </c>
      <c r="E62" s="36">
        <v>0</v>
      </c>
      <c r="F62" s="15"/>
    </row>
    <row r="63" spans="1:8" x14ac:dyDescent="0.25">
      <c r="A63" s="2"/>
      <c r="B63" s="85" t="s">
        <v>1766</v>
      </c>
      <c r="C63" s="12"/>
      <c r="D63" s="94">
        <f>[1]nota_029!C32-[1]nota_029!D32</f>
        <v>0</v>
      </c>
      <c r="E63" s="14">
        <v>0</v>
      </c>
      <c r="F63" s="15"/>
    </row>
    <row r="64" spans="1:8" x14ac:dyDescent="0.25">
      <c r="A64" s="2"/>
      <c r="B64" s="84" t="s">
        <v>1763</v>
      </c>
      <c r="C64" s="12"/>
      <c r="D64" s="94">
        <f>[1]nota_029!C33-[1]nota_029!D33</f>
        <v>0</v>
      </c>
      <c r="E64" s="14">
        <v>0</v>
      </c>
      <c r="F64" s="15"/>
    </row>
    <row r="65" spans="1:6" x14ac:dyDescent="0.25">
      <c r="A65" s="2"/>
      <c r="B65" s="83" t="s">
        <v>1767</v>
      </c>
      <c r="C65" s="12"/>
      <c r="D65" s="94">
        <f>[1]Aktywa!D66+[1]Aktywa!D69+[1]Aktywa!D70+[1]Aktywa!D71</f>
        <v>11628023.529999999</v>
      </c>
      <c r="E65" s="14">
        <v>5212486.91</v>
      </c>
      <c r="F65" s="15"/>
    </row>
    <row r="66" spans="1:6" ht="30" x14ac:dyDescent="0.25">
      <c r="A66" s="2"/>
      <c r="B66" s="84" t="s">
        <v>1765</v>
      </c>
      <c r="C66" s="12"/>
      <c r="D66" s="94">
        <f>SUM([1]Aktywa!D67:'[1]Aktywa'!D68)</f>
        <v>11005434.459999999</v>
      </c>
      <c r="E66" s="14">
        <v>4688032.79</v>
      </c>
      <c r="F66" s="15"/>
    </row>
    <row r="67" spans="1:6" x14ac:dyDescent="0.25">
      <c r="A67" s="2"/>
      <c r="B67" s="85" t="s">
        <v>1761</v>
      </c>
      <c r="C67" s="12"/>
      <c r="D67" s="94">
        <f>6876519.04+4461903.34-430379.38+97391.46</f>
        <v>11005434.459999999</v>
      </c>
      <c r="E67" s="36">
        <f>2877620.81+1898454.42+1712.55-171851.34+82096.35</f>
        <v>4688032.79</v>
      </c>
      <c r="F67" s="15"/>
    </row>
    <row r="68" spans="1:6" x14ac:dyDescent="0.25">
      <c r="A68" s="2"/>
      <c r="B68" s="85" t="s">
        <v>1766</v>
      </c>
      <c r="C68" s="12"/>
      <c r="D68" s="94">
        <f>[1]nota_029!C46-[1]nota_029!D46</f>
        <v>0</v>
      </c>
      <c r="E68" s="36">
        <f>nota_029!C46-nota_029!D46</f>
        <v>0</v>
      </c>
      <c r="F68" s="15"/>
    </row>
    <row r="69" spans="1:6" ht="45" x14ac:dyDescent="0.25">
      <c r="A69" s="2"/>
      <c r="B69" s="84" t="s">
        <v>1768</v>
      </c>
      <c r="C69" s="12"/>
      <c r="D69" s="40">
        <f>2882.89+8653+533479.67</f>
        <v>545015.56000000006</v>
      </c>
      <c r="E69" s="40">
        <f>50990+11544142.15-11544142.15+447983.47+3031.62</f>
        <v>502005.08999999997</v>
      </c>
      <c r="F69" s="15"/>
    </row>
    <row r="70" spans="1:6" x14ac:dyDescent="0.25">
      <c r="A70" s="2"/>
      <c r="B70" s="84" t="s">
        <v>1769</v>
      </c>
      <c r="C70" s="12"/>
      <c r="D70" s="94">
        <f>68180+7272.33+5864.19-3743.01</f>
        <v>77573.510000000009</v>
      </c>
      <c r="E70" s="36">
        <f>19387.84+795.87+2265.32</f>
        <v>22449.03</v>
      </c>
      <c r="F70" s="15"/>
    </row>
    <row r="71" spans="1:6" x14ac:dyDescent="0.25">
      <c r="A71" s="2"/>
      <c r="B71" s="84" t="s">
        <v>1770</v>
      </c>
      <c r="C71" s="12"/>
      <c r="D71" s="94">
        <f>[1]nota_029!C49-[1]nota_029!D49</f>
        <v>0</v>
      </c>
      <c r="E71" s="36">
        <f>nota_029!C49-nota_029!D49</f>
        <v>0</v>
      </c>
      <c r="F71" s="15"/>
    </row>
    <row r="72" spans="1:6" x14ac:dyDescent="0.25">
      <c r="A72" s="2"/>
      <c r="B72" s="6" t="s">
        <v>1771</v>
      </c>
      <c r="C72" s="12"/>
      <c r="D72" s="38">
        <f>[1]Aktywa!D73+[1]Aktywa!D88</f>
        <v>24126263.679999996</v>
      </c>
      <c r="E72" s="38">
        <f>Aktywa!E73+Aktywa!E88</f>
        <v>21507968.419999998</v>
      </c>
      <c r="F72" s="15"/>
    </row>
    <row r="73" spans="1:6" x14ac:dyDescent="0.25">
      <c r="A73" s="2"/>
      <c r="B73" s="83" t="s">
        <v>1772</v>
      </c>
      <c r="C73" s="12"/>
      <c r="D73" s="94">
        <f>[1]Aktywa!D74+[1]Aktywa!D79+[1]Aktywa!D84</f>
        <v>24126263.679999996</v>
      </c>
      <c r="E73" s="36">
        <f>Aktywa!E74+Aktywa!E79+Aktywa!E84</f>
        <v>21507968.419999998</v>
      </c>
      <c r="F73" s="15"/>
    </row>
    <row r="74" spans="1:6" x14ac:dyDescent="0.25">
      <c r="A74" s="2"/>
      <c r="B74" s="84" t="s">
        <v>1739</v>
      </c>
      <c r="C74" s="12"/>
      <c r="D74" s="94">
        <v>0</v>
      </c>
      <c r="E74" s="36">
        <f>SUM(Aktywa!E75:'Aktywa'!E78)</f>
        <v>0</v>
      </c>
      <c r="F74" s="15"/>
    </row>
    <row r="75" spans="1:6" x14ac:dyDescent="0.25">
      <c r="A75" s="2"/>
      <c r="B75" s="85" t="s">
        <v>1740</v>
      </c>
      <c r="C75" s="12"/>
      <c r="D75" s="94">
        <v>0</v>
      </c>
      <c r="E75" s="36">
        <v>0</v>
      </c>
      <c r="F75" s="15"/>
    </row>
    <row r="76" spans="1:6" x14ac:dyDescent="0.25">
      <c r="A76" s="2"/>
      <c r="B76" s="85" t="s">
        <v>1741</v>
      </c>
      <c r="C76" s="12"/>
      <c r="D76" s="94">
        <f>[1]nota_125!E17+[1]nota_125!F17+[1]nota_125!G17+[1]nota_130!E17+[1]nota_130!F17+[1]nota_130!G17</f>
        <v>0</v>
      </c>
      <c r="E76" s="36">
        <f>nota_125!E17+nota_125!F17+nota_125!G17+nota_130!E17+nota_130!F17+nota_130!G17</f>
        <v>0</v>
      </c>
      <c r="F76" s="15"/>
    </row>
    <row r="77" spans="1:6" x14ac:dyDescent="0.25">
      <c r="A77" s="2"/>
      <c r="B77" s="85" t="s">
        <v>1742</v>
      </c>
      <c r="C77" s="12"/>
      <c r="D77" s="94">
        <v>0</v>
      </c>
      <c r="E77" s="36">
        <v>0</v>
      </c>
      <c r="F77" s="15"/>
    </row>
    <row r="78" spans="1:6" x14ac:dyDescent="0.25">
      <c r="A78" s="2"/>
      <c r="B78" s="85" t="s">
        <v>1773</v>
      </c>
      <c r="C78" s="12"/>
      <c r="D78" s="94">
        <v>0</v>
      </c>
      <c r="E78" s="36">
        <v>0</v>
      </c>
      <c r="F78" s="15"/>
    </row>
    <row r="79" spans="1:6" x14ac:dyDescent="0.25">
      <c r="A79" s="2"/>
      <c r="B79" s="84" t="s">
        <v>1774</v>
      </c>
      <c r="C79" s="12"/>
      <c r="D79" s="94">
        <v>4891228.25</v>
      </c>
      <c r="E79" s="36">
        <f>SUM(Aktywa!E80:'Aktywa'!E83)</f>
        <v>11264183.789999999</v>
      </c>
      <c r="F79" s="15"/>
    </row>
    <row r="80" spans="1:6" x14ac:dyDescent="0.25">
      <c r="A80" s="2"/>
      <c r="B80" s="85" t="s">
        <v>1740</v>
      </c>
      <c r="C80" s="12"/>
      <c r="D80" s="94">
        <v>0</v>
      </c>
      <c r="E80" s="36">
        <v>0</v>
      </c>
      <c r="F80" s="15"/>
    </row>
    <row r="81" spans="1:8" x14ac:dyDescent="0.25">
      <c r="A81" s="2"/>
      <c r="B81" s="85" t="s">
        <v>1741</v>
      </c>
      <c r="C81" s="12"/>
      <c r="D81" s="94">
        <f>[1]nota_126!E17+[1]nota_126!F17+[1]nota_126!G17+[1]nota_127!E17+[1]nota_127!F17+[1]nota_127!G17+[1]nota_128!E17+[1]nota_128!F17+[1]nota_128!G17+[1]nota_129!E17+[1]nota_129!F17+[1]nota_129!G17</f>
        <v>0</v>
      </c>
      <c r="E81" s="36">
        <f>nota_126!E17+nota_126!F17+nota_126!G17+nota_127!E17+nota_127!F17+nota_127!G17+nota_128!E17+nota_128!F17+nota_128!G17+nota_129!E17+nota_129!F17+nota_129!G17</f>
        <v>0</v>
      </c>
      <c r="F81" s="15"/>
    </row>
    <row r="82" spans="1:8" x14ac:dyDescent="0.25">
      <c r="A82" s="2"/>
      <c r="B82" s="85" t="s">
        <v>1742</v>
      </c>
      <c r="C82" s="12"/>
      <c r="D82" s="94">
        <v>4465000</v>
      </c>
      <c r="E82" s="36">
        <v>10523275.859999999</v>
      </c>
      <c r="F82" s="15"/>
    </row>
    <row r="83" spans="1:8" ht="30" x14ac:dyDescent="0.25">
      <c r="A83" s="2"/>
      <c r="B83" s="85" t="s">
        <v>1775</v>
      </c>
      <c r="C83" s="12"/>
      <c r="D83" s="94">
        <v>426228.25</v>
      </c>
      <c r="E83" s="36">
        <v>740907.93</v>
      </c>
      <c r="F83" s="15"/>
    </row>
    <row r="84" spans="1:8" x14ac:dyDescent="0.25">
      <c r="A84" s="2"/>
      <c r="B84" s="84" t="s">
        <v>1776</v>
      </c>
      <c r="C84" s="12"/>
      <c r="D84" s="94">
        <v>19235035.43</v>
      </c>
      <c r="E84" s="36">
        <f>SUM(Aktywa!E85:'Aktywa'!E87)</f>
        <v>10243784.629999999</v>
      </c>
      <c r="F84" s="15"/>
      <c r="H84" s="33"/>
    </row>
    <row r="85" spans="1:8" x14ac:dyDescent="0.25">
      <c r="A85" s="2"/>
      <c r="B85" s="85" t="s">
        <v>1777</v>
      </c>
      <c r="C85" s="12"/>
      <c r="D85" s="94">
        <f>1295.62+9731336.25+9000000+3.74+0.31</f>
        <v>18732635.919999994</v>
      </c>
      <c r="E85" s="36">
        <f>2207.05+6329709.04+1783005.89+2016394.36-50</f>
        <v>10131266.34</v>
      </c>
      <c r="F85" s="15"/>
    </row>
    <row r="86" spans="1:8" x14ac:dyDescent="0.25">
      <c r="A86" s="2"/>
      <c r="B86" s="85" t="s">
        <v>1778</v>
      </c>
      <c r="C86" s="12"/>
      <c r="D86" s="94">
        <v>502399.51</v>
      </c>
      <c r="E86" s="36">
        <v>112518.29</v>
      </c>
      <c r="F86" s="15"/>
    </row>
    <row r="87" spans="1:8" x14ac:dyDescent="0.25">
      <c r="A87" s="2"/>
      <c r="B87" s="85" t="s">
        <v>1779</v>
      </c>
      <c r="C87" s="12"/>
      <c r="D87" s="94">
        <f>[1]nota_132!C9</f>
        <v>0</v>
      </c>
      <c r="E87" s="36">
        <f>nota_132!C9</f>
        <v>0</v>
      </c>
      <c r="F87" s="15"/>
    </row>
    <row r="88" spans="1:8" x14ac:dyDescent="0.25">
      <c r="A88" s="2"/>
      <c r="B88" s="83" t="s">
        <v>1780</v>
      </c>
      <c r="C88" s="12"/>
      <c r="D88" s="94">
        <f>[1]nota_131!I17</f>
        <v>0</v>
      </c>
      <c r="E88" s="36">
        <f>nota_131!I17</f>
        <v>0</v>
      </c>
      <c r="F88" s="15"/>
    </row>
    <row r="89" spans="1:8" x14ac:dyDescent="0.25">
      <c r="A89" s="2"/>
      <c r="B89" s="6" t="s">
        <v>1781</v>
      </c>
      <c r="C89" s="12"/>
      <c r="D89" s="38">
        <f>31064.04+33328.59+16021.6+1614.3</f>
        <v>82028.53</v>
      </c>
      <c r="E89" s="38">
        <f>24184.01+207569.9</f>
        <v>231753.91</v>
      </c>
      <c r="F89" s="15"/>
    </row>
    <row r="90" spans="1:8" ht="30" x14ac:dyDescent="0.25">
      <c r="A90" s="2"/>
      <c r="B90" s="83" t="s">
        <v>1782</v>
      </c>
      <c r="C90" s="12"/>
      <c r="D90" s="94">
        <v>0</v>
      </c>
      <c r="E90" s="36">
        <v>0</v>
      </c>
      <c r="F90" s="15"/>
    </row>
    <row r="91" spans="1:8" x14ac:dyDescent="0.25">
      <c r="A91" s="2"/>
      <c r="B91" s="5" t="s">
        <v>1783</v>
      </c>
      <c r="C91" s="12"/>
      <c r="D91" s="38">
        <v>0</v>
      </c>
      <c r="E91" s="38">
        <v>0</v>
      </c>
      <c r="F91" s="15"/>
    </row>
    <row r="92" spans="1:8" x14ac:dyDescent="0.25">
      <c r="A92" s="2"/>
      <c r="B92" s="5" t="s">
        <v>1784</v>
      </c>
      <c r="C92" s="12"/>
      <c r="D92" s="38">
        <v>0</v>
      </c>
      <c r="E92" s="38">
        <v>0</v>
      </c>
      <c r="F92" s="15"/>
    </row>
    <row r="93" spans="1:8" x14ac:dyDescent="0.25">
      <c r="A93" s="2"/>
      <c r="B93" s="51" t="s">
        <v>1785</v>
      </c>
      <c r="C93" s="52"/>
      <c r="D93" s="53">
        <f>[1]Aktywa!D4+[1]Aktywa!D46+[1]Aktywa!D91+[1]Aktywa!D92</f>
        <v>46219863.489999995</v>
      </c>
      <c r="E93" s="53">
        <v>35256265.420000002</v>
      </c>
      <c r="F93" s="15"/>
    </row>
    <row r="94" spans="1:8" x14ac:dyDescent="0.25">
      <c r="A94" s="1"/>
      <c r="B94" s="11"/>
      <c r="C94" s="11"/>
      <c r="E94" s="32"/>
      <c r="F94" s="1"/>
    </row>
  </sheetData>
  <mergeCells count="1">
    <mergeCell ref="D1:E1"/>
  </mergeCells>
  <pageMargins left="0.23622047244094491" right="0.23622047244094491" top="0.74803149606299213" bottom="0.74803149606299213" header="0.31496062992125984" footer="0.31496062992125984"/>
  <pageSetup paperSize="9" scale="68" fitToHeight="0" orientation="portrait" r:id="rId1"/>
  <headerFooter>
    <oddHeader xml:space="preserve">&amp;C&amp;"Arial Black,Pogrubiony"&amp;K03+000PRYMUS S.A.
ul. Turyńska 101, 43-100 Tychy
</oddHeader>
    <oddFooter xml:space="preserve">&amp;LTYCHY 13 maj 2022
&amp;COsoba sporządzająca sprawozdanie : Beata Bernaś&amp;RZarząd PRYMUS S.A : Prezes Adam Łanoszka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5"/>
  <sheetViews>
    <sheetView topLeftCell="A7"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172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327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90" x14ac:dyDescent="0.25">
      <c r="A5" s="2"/>
      <c r="B5" s="4"/>
      <c r="C5" s="4" t="s">
        <v>503</v>
      </c>
      <c r="D5" s="4" t="s">
        <v>504</v>
      </c>
      <c r="E5" s="4" t="s">
        <v>505</v>
      </c>
      <c r="F5" s="4" t="s">
        <v>506</v>
      </c>
      <c r="G5" s="4" t="s">
        <v>507</v>
      </c>
      <c r="H5" s="4" t="s">
        <v>508</v>
      </c>
      <c r="I5" s="4" t="s">
        <v>509</v>
      </c>
      <c r="J5" s="15"/>
    </row>
    <row r="6" spans="1:10" x14ac:dyDescent="0.25">
      <c r="A6" s="2"/>
      <c r="B6" s="10" t="s">
        <v>482</v>
      </c>
      <c r="C6" s="13">
        <v>0</v>
      </c>
      <c r="D6" s="13">
        <v>0</v>
      </c>
      <c r="E6" s="13">
        <v>0</v>
      </c>
      <c r="F6" s="13">
        <v>0</v>
      </c>
      <c r="G6" s="13">
        <v>13853.5</v>
      </c>
      <c r="H6" s="13">
        <v>0</v>
      </c>
      <c r="I6" s="13">
        <f>SUM(nota_001!C6:'nota_001'!H6)</f>
        <v>13853.5</v>
      </c>
      <c r="J6" s="15"/>
    </row>
    <row r="7" spans="1:10" x14ac:dyDescent="0.25">
      <c r="A7" s="2"/>
      <c r="B7" s="24" t="s">
        <v>483</v>
      </c>
      <c r="C7" s="14">
        <f>SUM(nota_001!C8:'nota_001'!C10)</f>
        <v>0</v>
      </c>
      <c r="D7" s="14">
        <f>SUM(nota_001!D8:'nota_001'!D10)</f>
        <v>0</v>
      </c>
      <c r="E7" s="14">
        <f>SUM(nota_001!E8:'nota_001'!E10)</f>
        <v>0</v>
      </c>
      <c r="F7" s="14">
        <f>SUM(nota_001!F8:'nota_001'!F10)</f>
        <v>0</v>
      </c>
      <c r="G7" s="14">
        <f>SUM(nota_001!G8:'nota_001'!G10)</f>
        <v>799</v>
      </c>
      <c r="H7" s="14">
        <f>SUM(nota_001!H8:'nota_001'!H10)</f>
        <v>0</v>
      </c>
      <c r="I7" s="14">
        <f>SUM(nota_001!C7:'nota_001'!H7)</f>
        <v>799</v>
      </c>
      <c r="J7" s="15"/>
    </row>
    <row r="8" spans="1:10" x14ac:dyDescent="0.25">
      <c r="A8" s="2"/>
      <c r="B8" s="18" t="s">
        <v>484</v>
      </c>
      <c r="C8" s="14">
        <v>0</v>
      </c>
      <c r="D8" s="14">
        <v>0</v>
      </c>
      <c r="E8" s="14">
        <v>0</v>
      </c>
      <c r="F8" s="14">
        <v>0</v>
      </c>
      <c r="G8" s="14">
        <v>799</v>
      </c>
      <c r="H8" s="14">
        <v>0</v>
      </c>
      <c r="I8" s="14">
        <f>SUM(nota_001!C8:'nota_001'!H8)</f>
        <v>799</v>
      </c>
      <c r="J8" s="15"/>
    </row>
    <row r="9" spans="1:10" x14ac:dyDescent="0.25">
      <c r="A9" s="2"/>
      <c r="B9" s="18" t="s">
        <v>485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SUM(nota_001!C9:'nota_001'!H9)</f>
        <v>0</v>
      </c>
      <c r="J9" s="15"/>
    </row>
    <row r="10" spans="1:10" x14ac:dyDescent="0.25">
      <c r="A10" s="2"/>
      <c r="B10" s="18" t="s">
        <v>486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SUM(nota_001!C10:'nota_001'!H10)</f>
        <v>0</v>
      </c>
      <c r="J10" s="15"/>
    </row>
    <row r="11" spans="1:10" x14ac:dyDescent="0.25">
      <c r="A11" s="2"/>
      <c r="B11" s="24" t="s">
        <v>487</v>
      </c>
      <c r="C11" s="14">
        <f>SUM(nota_001!C12:'nota_001'!C15)</f>
        <v>0</v>
      </c>
      <c r="D11" s="14">
        <f>SUM(nota_001!D12:'nota_001'!D15)</f>
        <v>0</v>
      </c>
      <c r="E11" s="14">
        <f>SUM(nota_001!E12:'nota_001'!E15)</f>
        <v>0</v>
      </c>
      <c r="F11" s="14">
        <f>SUM(nota_001!F12:'nota_001'!F15)</f>
        <v>0</v>
      </c>
      <c r="G11" s="14">
        <f>SUM(nota_001!G12:'nota_001'!G15)</f>
        <v>0</v>
      </c>
      <c r="H11" s="14">
        <f>SUM(nota_001!H12:'nota_001'!H15)</f>
        <v>0</v>
      </c>
      <c r="I11" s="14">
        <f>SUM(nota_001!C11:'nota_001'!H11)</f>
        <v>0</v>
      </c>
      <c r="J11" s="15"/>
    </row>
    <row r="12" spans="1:10" x14ac:dyDescent="0.25">
      <c r="A12" s="2"/>
      <c r="B12" s="18" t="s">
        <v>488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SUM(nota_001!C12:'nota_001'!H12)</f>
        <v>0</v>
      </c>
      <c r="J12" s="15"/>
    </row>
    <row r="13" spans="1:10" x14ac:dyDescent="0.25">
      <c r="A13" s="2"/>
      <c r="B13" s="18" t="s">
        <v>489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SUM(nota_001!C13:'nota_001'!H13)</f>
        <v>0</v>
      </c>
      <c r="J13" s="15"/>
    </row>
    <row r="14" spans="1:10" x14ac:dyDescent="0.25">
      <c r="A14" s="2"/>
      <c r="B14" s="18" t="s">
        <v>485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SUM(nota_001!C14:'nota_001'!H14)</f>
        <v>0</v>
      </c>
      <c r="J14" s="15"/>
    </row>
    <row r="15" spans="1:10" x14ac:dyDescent="0.25">
      <c r="A15" s="2"/>
      <c r="B15" s="18" t="s">
        <v>486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SUM(nota_001!C15:'nota_001'!H15)</f>
        <v>0</v>
      </c>
      <c r="J15" s="15"/>
    </row>
    <row r="16" spans="1:10" x14ac:dyDescent="0.25">
      <c r="A16" s="2"/>
      <c r="B16" s="10" t="s">
        <v>490</v>
      </c>
      <c r="C16" s="13">
        <f>nota_001!C6+nota_001!C7-nota_001!C11</f>
        <v>0</v>
      </c>
      <c r="D16" s="13">
        <f>nota_001!D6+nota_001!D7-nota_001!D11</f>
        <v>0</v>
      </c>
      <c r="E16" s="13">
        <f>nota_001!E6+nota_001!E7-nota_001!E11</f>
        <v>0</v>
      </c>
      <c r="F16" s="13">
        <f>nota_001!F6+nota_001!F7-nota_001!F11</f>
        <v>0</v>
      </c>
      <c r="G16" s="13">
        <f>nota_001!G6+nota_001!G7-nota_001!G11</f>
        <v>14652.5</v>
      </c>
      <c r="H16" s="13">
        <f>nota_001!H6+nota_001!H7-nota_001!H11</f>
        <v>0</v>
      </c>
      <c r="I16" s="13">
        <f>SUM(nota_001!C16:'nota_001'!H16)</f>
        <v>14652.5</v>
      </c>
      <c r="J16" s="15"/>
    </row>
    <row r="17" spans="1:10" x14ac:dyDescent="0.25">
      <c r="A17" s="2"/>
      <c r="B17" s="10" t="s">
        <v>491</v>
      </c>
      <c r="C17" s="13">
        <v>0</v>
      </c>
      <c r="D17" s="13">
        <v>0</v>
      </c>
      <c r="E17" s="13">
        <v>0</v>
      </c>
      <c r="F17" s="13">
        <v>0</v>
      </c>
      <c r="G17" s="13">
        <v>13853.5</v>
      </c>
      <c r="H17" s="13">
        <v>0</v>
      </c>
      <c r="I17" s="13">
        <f>SUM(nota_001!C17:'nota_001'!H17)</f>
        <v>13853.5</v>
      </c>
      <c r="J17" s="15"/>
    </row>
    <row r="18" spans="1:10" x14ac:dyDescent="0.25">
      <c r="A18" s="2"/>
      <c r="B18" s="24" t="s">
        <v>492</v>
      </c>
      <c r="C18" s="14">
        <v>0</v>
      </c>
      <c r="D18" s="14">
        <v>0</v>
      </c>
      <c r="E18" s="14">
        <v>0</v>
      </c>
      <c r="F18" s="14">
        <v>0</v>
      </c>
      <c r="G18" s="14">
        <v>799</v>
      </c>
      <c r="H18" s="14">
        <v>0</v>
      </c>
      <c r="I18" s="14">
        <f>SUM(nota_001!C18:'nota_001'!H18)</f>
        <v>799</v>
      </c>
      <c r="J18" s="15"/>
    </row>
    <row r="19" spans="1:10" x14ac:dyDescent="0.25">
      <c r="A19" s="2"/>
      <c r="B19" s="24" t="s">
        <v>493</v>
      </c>
      <c r="C19" s="14">
        <f>SUM(nota_001!C20:'nota_001'!C23)</f>
        <v>0</v>
      </c>
      <c r="D19" s="14">
        <f>SUM(nota_001!D20:'nota_001'!D23)</f>
        <v>0</v>
      </c>
      <c r="E19" s="14">
        <f>SUM(nota_001!E20:'nota_001'!E23)</f>
        <v>0</v>
      </c>
      <c r="F19" s="14">
        <f>SUM(nota_001!F20:'nota_001'!F23)</f>
        <v>0</v>
      </c>
      <c r="G19" s="14">
        <f>SUM(nota_001!G20:'nota_001'!G23)</f>
        <v>0</v>
      </c>
      <c r="H19" s="14">
        <f>SUM(nota_001!H20:'nota_001'!H23)</f>
        <v>0</v>
      </c>
      <c r="I19" s="14">
        <f>SUM(nota_001!C19:'nota_001'!H19)</f>
        <v>0</v>
      </c>
      <c r="J19" s="15"/>
    </row>
    <row r="20" spans="1:10" x14ac:dyDescent="0.25">
      <c r="A20" s="2"/>
      <c r="B20" s="18" t="s">
        <v>488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f>SUM(nota_001!C20:'nota_001'!H20)</f>
        <v>0</v>
      </c>
      <c r="J20" s="15"/>
    </row>
    <row r="21" spans="1:10" x14ac:dyDescent="0.25">
      <c r="A21" s="2"/>
      <c r="B21" s="18" t="s">
        <v>489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SUM(nota_001!C21:'nota_001'!H21)</f>
        <v>0</v>
      </c>
      <c r="J21" s="15"/>
    </row>
    <row r="22" spans="1:10" x14ac:dyDescent="0.25">
      <c r="A22" s="2"/>
      <c r="B22" s="18" t="s">
        <v>485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SUM(nota_001!C22:'nota_001'!H22)</f>
        <v>0</v>
      </c>
      <c r="J22" s="15"/>
    </row>
    <row r="23" spans="1:10" x14ac:dyDescent="0.25">
      <c r="A23" s="2"/>
      <c r="B23" s="18" t="s">
        <v>486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SUM(nota_001!C23:'nota_001'!H23)</f>
        <v>0</v>
      </c>
      <c r="J23" s="15"/>
    </row>
    <row r="24" spans="1:10" x14ac:dyDescent="0.25">
      <c r="A24" s="2"/>
      <c r="B24" s="10" t="s">
        <v>494</v>
      </c>
      <c r="C24" s="13">
        <f>nota_001!C17+nota_001!C18-nota_001!C19</f>
        <v>0</v>
      </c>
      <c r="D24" s="13">
        <f>nota_001!D17+nota_001!D18-nota_001!D19</f>
        <v>0</v>
      </c>
      <c r="E24" s="13">
        <f>nota_001!E17+nota_001!E18-nota_001!E19</f>
        <v>0</v>
      </c>
      <c r="F24" s="13">
        <f>nota_001!F17+nota_001!F18-nota_001!F19</f>
        <v>0</v>
      </c>
      <c r="G24" s="13">
        <f>nota_001!G17+nota_001!G18-nota_001!G19</f>
        <v>14652.5</v>
      </c>
      <c r="H24" s="13">
        <f>nota_001!H17+nota_001!H18-nota_001!H19</f>
        <v>0</v>
      </c>
      <c r="I24" s="13">
        <f>SUM(nota_001!C24:'nota_001'!H24)</f>
        <v>14652.5</v>
      </c>
      <c r="J24" s="15"/>
    </row>
    <row r="25" spans="1:10" x14ac:dyDescent="0.25">
      <c r="A25" s="2"/>
      <c r="B25" s="10" t="s">
        <v>495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f>SUM(nota_001!C25:'nota_001'!H25)</f>
        <v>0</v>
      </c>
      <c r="J25" s="15"/>
    </row>
    <row r="26" spans="1:10" x14ac:dyDescent="0.25">
      <c r="A26" s="2"/>
      <c r="B26" s="24" t="s">
        <v>496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f>SUM(nota_001!C26:'nota_001'!H26)</f>
        <v>0</v>
      </c>
      <c r="J26" s="15"/>
    </row>
    <row r="27" spans="1:10" x14ac:dyDescent="0.25">
      <c r="A27" s="2"/>
      <c r="B27" s="24" t="s">
        <v>497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SUM(nota_001!C27:'nota_001'!H27)</f>
        <v>0</v>
      </c>
      <c r="J27" s="15"/>
    </row>
    <row r="28" spans="1:10" x14ac:dyDescent="0.25">
      <c r="A28" s="2"/>
      <c r="B28" s="10" t="s">
        <v>498</v>
      </c>
      <c r="C28" s="13">
        <f>nota_001!C25+nota_001!C26-nota_001!C27</f>
        <v>0</v>
      </c>
      <c r="D28" s="13">
        <f>nota_001!D25+nota_001!D26-nota_001!D27</f>
        <v>0</v>
      </c>
      <c r="E28" s="13">
        <f>nota_001!E25+nota_001!E26-nota_001!E27</f>
        <v>0</v>
      </c>
      <c r="F28" s="13">
        <f>nota_001!F25+nota_001!F26-nota_001!F27</f>
        <v>0</v>
      </c>
      <c r="G28" s="13">
        <f>nota_001!G25+nota_001!G26-nota_001!G27</f>
        <v>0</v>
      </c>
      <c r="H28" s="13">
        <f>nota_001!H25+nota_001!H26-nota_001!H27</f>
        <v>0</v>
      </c>
      <c r="I28" s="13">
        <f>SUM(nota_001!C28:'nota_001'!H28)</f>
        <v>0</v>
      </c>
      <c r="J28" s="15"/>
    </row>
    <row r="29" spans="1:10" x14ac:dyDescent="0.25">
      <c r="A29" s="2"/>
      <c r="B29" s="10" t="s">
        <v>499</v>
      </c>
      <c r="C29" s="13">
        <f>nota_001!C6-nota_001!C17-nota_001!C25</f>
        <v>0</v>
      </c>
      <c r="D29" s="13">
        <f>nota_001!D6-nota_001!D17-nota_001!D25</f>
        <v>0</v>
      </c>
      <c r="E29" s="13">
        <f>nota_001!E6-nota_001!E17-nota_001!E25</f>
        <v>0</v>
      </c>
      <c r="F29" s="13">
        <f>nota_001!F6-nota_001!F17-nota_001!F25</f>
        <v>0</v>
      </c>
      <c r="G29" s="13">
        <f>nota_001!G6-nota_001!G17-nota_001!G25</f>
        <v>0</v>
      </c>
      <c r="H29" s="13">
        <f>nota_001!H6-nota_001!H17-nota_001!H25</f>
        <v>0</v>
      </c>
      <c r="I29" s="13">
        <f>SUM(nota_001!C29:'nota_001'!H29)</f>
        <v>0</v>
      </c>
      <c r="J29" s="15"/>
    </row>
    <row r="30" spans="1:10" x14ac:dyDescent="0.25">
      <c r="A30" s="2"/>
      <c r="B30" s="10" t="s">
        <v>500</v>
      </c>
      <c r="C30" s="13">
        <f>nota_001!C16-nota_001!C24-nota_001!C28</f>
        <v>0</v>
      </c>
      <c r="D30" s="13">
        <f>nota_001!D16-nota_001!D24-nota_001!D28</f>
        <v>0</v>
      </c>
      <c r="E30" s="13">
        <f>nota_001!E16-nota_001!E24-nota_001!E28</f>
        <v>0</v>
      </c>
      <c r="F30" s="13">
        <f>nota_001!F16-nota_001!F24-nota_001!F28</f>
        <v>0</v>
      </c>
      <c r="G30" s="13">
        <f>nota_001!G16-nota_001!G24-nota_001!G28</f>
        <v>0</v>
      </c>
      <c r="H30" s="13">
        <f>nota_001!H16-nota_001!H24-nota_001!H28</f>
        <v>0</v>
      </c>
      <c r="I30" s="13">
        <f>SUM(nota_001!C30:'nota_001'!H30)</f>
        <v>0</v>
      </c>
      <c r="J30" s="15"/>
    </row>
    <row r="31" spans="1:10" x14ac:dyDescent="0.25">
      <c r="A31" s="2"/>
      <c r="B31" s="16" t="s">
        <v>501</v>
      </c>
      <c r="C31" s="14">
        <f>IF(nota_001!C16&gt;0,nota_001!C24/nota_001!C16,0)</f>
        <v>0</v>
      </c>
      <c r="D31" s="14">
        <f>IF(nota_001!D16&gt;0,nota_001!D24/nota_001!D16,0)</f>
        <v>0</v>
      </c>
      <c r="E31" s="14">
        <f>IF(nota_001!E16&gt;0,nota_001!E24/nota_001!E16,0)</f>
        <v>0</v>
      </c>
      <c r="F31" s="14">
        <f>IF(nota_001!F16&gt;0,nota_001!F24/nota_001!F16,0)</f>
        <v>0</v>
      </c>
      <c r="G31" s="14">
        <f>IF(nota_001!G16&gt;0,nota_001!G24/nota_001!G16,0)</f>
        <v>1</v>
      </c>
      <c r="H31" s="14">
        <f>IF(nota_001!H16&gt;0,nota_001!H24/nota_001!H16,0)</f>
        <v>0</v>
      </c>
      <c r="I31" s="14">
        <f>IF(nota_001!I16&gt;0,nota_001!I24/nota_001!I16,0)</f>
        <v>1</v>
      </c>
      <c r="J31" s="15"/>
    </row>
    <row r="32" spans="1:10" x14ac:dyDescent="0.25">
      <c r="A32" s="1"/>
      <c r="B32" s="11"/>
      <c r="C32" s="11"/>
      <c r="D32" s="11"/>
      <c r="E32" s="11"/>
      <c r="F32" s="11"/>
      <c r="G32" s="11"/>
      <c r="H32" s="11"/>
      <c r="I32" s="11"/>
      <c r="J32" s="1"/>
    </row>
    <row r="33" spans="1:10" x14ac:dyDescent="0.25">
      <c r="A33" s="1"/>
      <c r="B33" s="17" t="s">
        <v>502</v>
      </c>
      <c r="C33" s="17"/>
      <c r="D33" s="17"/>
      <c r="E33" s="17"/>
      <c r="F33" s="17"/>
      <c r="G33" s="17"/>
      <c r="H33" s="17"/>
      <c r="I33" s="17"/>
      <c r="J33" s="1"/>
    </row>
    <row r="34" spans="1:10" x14ac:dyDescent="0.25">
      <c r="A34" s="2"/>
      <c r="B34" s="109"/>
      <c r="C34" s="105"/>
      <c r="D34" s="105"/>
      <c r="E34" s="105"/>
      <c r="F34" s="105"/>
      <c r="G34" s="105"/>
      <c r="H34" s="105"/>
      <c r="I34" s="105"/>
      <c r="J34" s="15"/>
    </row>
    <row r="35" spans="1:10" x14ac:dyDescent="0.25">
      <c r="A35" s="1"/>
      <c r="B35" s="11"/>
      <c r="C35" s="11"/>
      <c r="D35" s="11"/>
      <c r="E35" s="11"/>
      <c r="F35" s="11"/>
      <c r="G35" s="11"/>
      <c r="H35" s="11"/>
      <c r="I35" s="11"/>
      <c r="J35" s="1"/>
    </row>
  </sheetData>
  <mergeCells count="2">
    <mergeCell ref="B3:I3"/>
    <mergeCell ref="B34:I34"/>
  </mergeCells>
  <pageMargins left="0.7" right="0.7" top="0.75" bottom="0.75" header="0.3" footer="0.3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2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262</v>
      </c>
      <c r="C2" s="23"/>
      <c r="D2" s="23"/>
      <c r="E2" s="23"/>
      <c r="F2" s="23"/>
      <c r="G2" s="1"/>
    </row>
    <row r="3" spans="1:7" x14ac:dyDescent="0.25">
      <c r="A3" s="1"/>
      <c r="B3" s="106" t="s">
        <v>417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29</v>
      </c>
      <c r="C5" s="4" t="s">
        <v>1215</v>
      </c>
      <c r="D5" s="4" t="s">
        <v>1216</v>
      </c>
      <c r="E5" s="4" t="s">
        <v>1217</v>
      </c>
      <c r="F5" s="4" t="s">
        <v>1218</v>
      </c>
      <c r="G5" s="15"/>
    </row>
    <row r="6" spans="1:7" x14ac:dyDescent="0.25">
      <c r="A6" s="2"/>
      <c r="B6" s="16"/>
      <c r="C6" s="14">
        <v>0</v>
      </c>
      <c r="D6" s="14">
        <v>0</v>
      </c>
      <c r="E6" s="16"/>
      <c r="F6" s="16"/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502</v>
      </c>
      <c r="C8" s="17"/>
      <c r="D8" s="17"/>
      <c r="E8" s="17"/>
      <c r="F8" s="17"/>
      <c r="G8" s="1"/>
    </row>
    <row r="9" spans="1:7" x14ac:dyDescent="0.25">
      <c r="A9" s="2"/>
      <c r="B9" s="109"/>
      <c r="C9" s="105"/>
      <c r="D9" s="105"/>
      <c r="E9" s="105"/>
      <c r="F9" s="105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3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3" width="40.7109375" customWidth="1"/>
    <col min="4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263</v>
      </c>
      <c r="C2" s="23"/>
      <c r="D2" s="23"/>
      <c r="E2" s="23"/>
      <c r="F2" s="23"/>
      <c r="G2" s="1"/>
    </row>
    <row r="3" spans="1:7" x14ac:dyDescent="0.25">
      <c r="A3" s="1"/>
      <c r="B3" s="106" t="s">
        <v>418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1219</v>
      </c>
      <c r="C5" s="4" t="s">
        <v>1220</v>
      </c>
      <c r="D5" s="4" t="s">
        <v>29</v>
      </c>
      <c r="E5" s="4" t="s">
        <v>1215</v>
      </c>
      <c r="F5" s="4" t="s">
        <v>1216</v>
      </c>
      <c r="G5" s="15"/>
    </row>
    <row r="6" spans="1:7" x14ac:dyDescent="0.25">
      <c r="A6" s="2"/>
      <c r="B6" s="16"/>
      <c r="C6" s="16"/>
      <c r="D6" s="14">
        <v>0</v>
      </c>
      <c r="E6" s="14">
        <v>0</v>
      </c>
      <c r="F6" s="14">
        <v>0</v>
      </c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502</v>
      </c>
      <c r="C8" s="17"/>
      <c r="D8" s="17"/>
      <c r="E8" s="17"/>
      <c r="F8" s="17"/>
      <c r="G8" s="1"/>
    </row>
    <row r="9" spans="1:7" x14ac:dyDescent="0.25">
      <c r="A9" s="2"/>
      <c r="B9" s="109"/>
      <c r="C9" s="105"/>
      <c r="D9" s="105"/>
      <c r="E9" s="105"/>
      <c r="F9" s="105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4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264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419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SUM(nota_094!C7:'nota_094'!G7)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SUM(nota_094!C8:'nota_094'!G8)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SUM(nota_094!C10:'nota_094'!G10)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SUM(nota_094!C11:'nota_094'!G11)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SUM(nota_094!C13:'nota_094'!G13)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SUM(nota_094!C14:'nota_094'!G14)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nota_094!C7+nota_094!C10+nota_094!C13</f>
        <v>0</v>
      </c>
      <c r="D16" s="14">
        <f>nota_094!D7+nota_094!D10+nota_094!D13</f>
        <v>0</v>
      </c>
      <c r="E16" s="14">
        <f>nota_094!E7+nota_094!E10+nota_094!E13</f>
        <v>0</v>
      </c>
      <c r="F16" s="14">
        <f>nota_094!F7+nota_094!F10+nota_094!F13</f>
        <v>0</v>
      </c>
      <c r="G16" s="14">
        <f>nota_094!G7+nota_094!G10+nota_094!G13</f>
        <v>0</v>
      </c>
      <c r="H16" s="14">
        <f>SUM(nota_094!C16:'nota_094'!G16)</f>
        <v>0</v>
      </c>
      <c r="I16" s="15"/>
    </row>
    <row r="17" spans="1:9" x14ac:dyDescent="0.25">
      <c r="A17" s="2"/>
      <c r="B17" s="24" t="s">
        <v>656</v>
      </c>
      <c r="C17" s="14">
        <f>nota_094!C8+nota_094!C11+nota_094!C14</f>
        <v>0</v>
      </c>
      <c r="D17" s="14">
        <f>nota_094!D8+nota_094!D11+nota_094!D14</f>
        <v>0</v>
      </c>
      <c r="E17" s="14">
        <f>nota_094!E8+nota_094!E11+nota_094!E14</f>
        <v>0</v>
      </c>
      <c r="F17" s="14">
        <f>nota_094!F8+nota_094!F11+nota_094!F14</f>
        <v>0</v>
      </c>
      <c r="G17" s="14">
        <f>nota_094!G8+nota_094!G11+nota_094!G14</f>
        <v>0</v>
      </c>
      <c r="H17" s="14">
        <f>SUM(nota_094!C17:'nota_094'!G17)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109"/>
      <c r="C20" s="105"/>
      <c r="D20" s="105"/>
      <c r="E20" s="105"/>
      <c r="F20" s="105"/>
      <c r="G20" s="105"/>
      <c r="H20" s="105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5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265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420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SUM(nota_095!C7:'nota_095'!G7)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SUM(nota_095!C8:'nota_095'!G8)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SUM(nota_095!C10:'nota_095'!G10)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SUM(nota_095!C11:'nota_095'!G11)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SUM(nota_095!C13:'nota_095'!G13)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SUM(nota_095!C14:'nota_095'!G14)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nota_095!C7+nota_095!C10+nota_095!C13</f>
        <v>0</v>
      </c>
      <c r="D16" s="14">
        <f>nota_095!D7+nota_095!D10+nota_095!D13</f>
        <v>0</v>
      </c>
      <c r="E16" s="14">
        <f>nota_095!E7+nota_095!E10+nota_095!E13</f>
        <v>0</v>
      </c>
      <c r="F16" s="14">
        <f>nota_095!F7+nota_095!F10+nota_095!F13</f>
        <v>0</v>
      </c>
      <c r="G16" s="14">
        <f>nota_095!G7+nota_095!G10+nota_095!G13</f>
        <v>0</v>
      </c>
      <c r="H16" s="14">
        <f>SUM(nota_095!C16:'nota_095'!G16)</f>
        <v>0</v>
      </c>
      <c r="I16" s="15"/>
    </row>
    <row r="17" spans="1:9" x14ac:dyDescent="0.25">
      <c r="A17" s="2"/>
      <c r="B17" s="24" t="s">
        <v>656</v>
      </c>
      <c r="C17" s="14">
        <f>nota_095!C8+nota_095!C11+nota_095!C14</f>
        <v>0</v>
      </c>
      <c r="D17" s="14">
        <f>nota_095!D8+nota_095!D11+nota_095!D14</f>
        <v>0</v>
      </c>
      <c r="E17" s="14">
        <f>nota_095!E8+nota_095!E11+nota_095!E14</f>
        <v>0</v>
      </c>
      <c r="F17" s="14">
        <f>nota_095!F8+nota_095!F11+nota_095!F14</f>
        <v>0</v>
      </c>
      <c r="G17" s="14">
        <f>nota_095!G8+nota_095!G11+nota_095!G14</f>
        <v>0</v>
      </c>
      <c r="H17" s="14">
        <f>SUM(nota_095!C17:'nota_095'!G17)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109"/>
      <c r="C20" s="105"/>
      <c r="D20" s="105"/>
      <c r="E20" s="105"/>
      <c r="F20" s="105"/>
      <c r="G20" s="105"/>
      <c r="H20" s="105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6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266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421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SUM(nota_096!C7:'nota_096'!G7)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SUM(nota_096!C8:'nota_096'!G8)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SUM(nota_096!C10:'nota_096'!G10)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SUM(nota_096!C11:'nota_096'!G11)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SUM(nota_096!C13:'nota_096'!G13)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SUM(nota_096!C14:'nota_096'!G14)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nota_096!C7+nota_096!C10+nota_096!C13</f>
        <v>0</v>
      </c>
      <c r="D16" s="14">
        <f>nota_096!D7+nota_096!D10+nota_096!D13</f>
        <v>0</v>
      </c>
      <c r="E16" s="14">
        <f>nota_096!E7+nota_096!E10+nota_096!E13</f>
        <v>0</v>
      </c>
      <c r="F16" s="14">
        <f>nota_096!F7+nota_096!F10+nota_096!F13</f>
        <v>0</v>
      </c>
      <c r="G16" s="14">
        <f>nota_096!G7+nota_096!G10+nota_096!G13</f>
        <v>0</v>
      </c>
      <c r="H16" s="14">
        <f>SUM(nota_096!C16:'nota_096'!G16)</f>
        <v>0</v>
      </c>
      <c r="I16" s="15"/>
    </row>
    <row r="17" spans="1:9" x14ac:dyDescent="0.25">
      <c r="A17" s="2"/>
      <c r="B17" s="24" t="s">
        <v>656</v>
      </c>
      <c r="C17" s="14">
        <f>nota_096!C8+nota_096!C11+nota_096!C14</f>
        <v>0</v>
      </c>
      <c r="D17" s="14">
        <f>nota_096!D8+nota_096!D11+nota_096!D14</f>
        <v>0</v>
      </c>
      <c r="E17" s="14">
        <f>nota_096!E8+nota_096!E11+nota_096!E14</f>
        <v>0</v>
      </c>
      <c r="F17" s="14">
        <f>nota_096!F8+nota_096!F11+nota_096!F14</f>
        <v>0</v>
      </c>
      <c r="G17" s="14">
        <f>nota_096!G8+nota_096!G11+nota_096!G14</f>
        <v>0</v>
      </c>
      <c r="H17" s="14">
        <f>SUM(nota_096!C17:'nota_096'!G17)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109"/>
      <c r="C20" s="105"/>
      <c r="D20" s="105"/>
      <c r="E20" s="105"/>
      <c r="F20" s="105"/>
      <c r="G20" s="105"/>
      <c r="H20" s="105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7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267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422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SUM(nota_097!C7:'nota_097'!G7)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SUM(nota_097!C8:'nota_097'!G8)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SUM(nota_097!C10:'nota_097'!G10)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SUM(nota_097!C11:'nota_097'!G11)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SUM(nota_097!C13:'nota_097'!G13)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SUM(nota_097!C14:'nota_097'!G14)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nota_097!C7+nota_097!C10+nota_097!C13</f>
        <v>0</v>
      </c>
      <c r="D16" s="14">
        <f>nota_097!D7+nota_097!D10+nota_097!D13</f>
        <v>0</v>
      </c>
      <c r="E16" s="14">
        <f>nota_097!E7+nota_097!E10+nota_097!E13</f>
        <v>0</v>
      </c>
      <c r="F16" s="14">
        <f>nota_097!F7+nota_097!F10+nota_097!F13</f>
        <v>0</v>
      </c>
      <c r="G16" s="14">
        <f>nota_097!G7+nota_097!G10+nota_097!G13</f>
        <v>0</v>
      </c>
      <c r="H16" s="14">
        <f>SUM(nota_097!C16:'nota_097'!G16)</f>
        <v>0</v>
      </c>
      <c r="I16" s="15"/>
    </row>
    <row r="17" spans="1:9" x14ac:dyDescent="0.25">
      <c r="A17" s="2"/>
      <c r="B17" s="24" t="s">
        <v>656</v>
      </c>
      <c r="C17" s="14">
        <f>nota_097!C8+nota_097!C11+nota_097!C14</f>
        <v>0</v>
      </c>
      <c r="D17" s="14">
        <f>nota_097!D8+nota_097!D11+nota_097!D14</f>
        <v>0</v>
      </c>
      <c r="E17" s="14">
        <f>nota_097!E8+nota_097!E11+nota_097!E14</f>
        <v>0</v>
      </c>
      <c r="F17" s="14">
        <f>nota_097!F8+nota_097!F11+nota_097!F14</f>
        <v>0</v>
      </c>
      <c r="G17" s="14">
        <f>nota_097!G8+nota_097!G11+nota_097!G14</f>
        <v>0</v>
      </c>
      <c r="H17" s="14">
        <f>SUM(nota_097!C17:'nota_097'!G17)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109"/>
      <c r="C20" s="105"/>
      <c r="D20" s="105"/>
      <c r="E20" s="105"/>
      <c r="F20" s="105"/>
      <c r="G20" s="105"/>
      <c r="H20" s="105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8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268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423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SUM(nota_098!C7:'nota_098'!G7)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SUM(nota_098!C8:'nota_098'!G8)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SUM(nota_098!C10:'nota_098'!G10)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SUM(nota_098!C11:'nota_098'!G11)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SUM(nota_098!C13:'nota_098'!G13)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SUM(nota_098!C14:'nota_098'!G14)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nota_098!C7+nota_098!C10+nota_098!C13</f>
        <v>0</v>
      </c>
      <c r="D16" s="14">
        <f>nota_098!D7+nota_098!D10+nota_098!D13</f>
        <v>0</v>
      </c>
      <c r="E16" s="14">
        <f>nota_098!E7+nota_098!E10+nota_098!E13</f>
        <v>0</v>
      </c>
      <c r="F16" s="14">
        <f>nota_098!F7+nota_098!F10+nota_098!F13</f>
        <v>0</v>
      </c>
      <c r="G16" s="14">
        <f>nota_098!G7+nota_098!G10+nota_098!G13</f>
        <v>0</v>
      </c>
      <c r="H16" s="14">
        <f>SUM(nota_098!C16:'nota_098'!G16)</f>
        <v>0</v>
      </c>
      <c r="I16" s="15"/>
    </row>
    <row r="17" spans="1:9" x14ac:dyDescent="0.25">
      <c r="A17" s="2"/>
      <c r="B17" s="24" t="s">
        <v>656</v>
      </c>
      <c r="C17" s="14">
        <f>nota_098!C8+nota_098!C11+nota_098!C14</f>
        <v>0</v>
      </c>
      <c r="D17" s="14">
        <f>nota_098!D8+nota_098!D11+nota_098!D14</f>
        <v>0</v>
      </c>
      <c r="E17" s="14">
        <f>nota_098!E8+nota_098!E11+nota_098!E14</f>
        <v>0</v>
      </c>
      <c r="F17" s="14">
        <f>nota_098!F8+nota_098!F11+nota_098!F14</f>
        <v>0</v>
      </c>
      <c r="G17" s="14">
        <f>nota_098!G8+nota_098!G11+nota_098!G14</f>
        <v>0</v>
      </c>
      <c r="H17" s="14">
        <f>SUM(nota_098!C17:'nota_098'!G17)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109"/>
      <c r="C20" s="105"/>
      <c r="D20" s="105"/>
      <c r="E20" s="105"/>
      <c r="F20" s="105"/>
      <c r="G20" s="105"/>
      <c r="H20" s="105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9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269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424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SUM(nota_099!C7:'nota_099'!G7)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SUM(nota_099!C8:'nota_099'!G8)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SUM(nota_099!C10:'nota_099'!G10)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SUM(nota_099!C11:'nota_099'!G11)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SUM(nota_099!C13:'nota_099'!G13)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SUM(nota_099!C14:'nota_099'!G14)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nota_099!C7+nota_099!C10+nota_099!C13</f>
        <v>0</v>
      </c>
      <c r="D16" s="14">
        <f>nota_099!D7+nota_099!D10+nota_099!D13</f>
        <v>0</v>
      </c>
      <c r="E16" s="14">
        <f>nota_099!E7+nota_099!E10+nota_099!E13</f>
        <v>0</v>
      </c>
      <c r="F16" s="14">
        <f>nota_099!F7+nota_099!F10+nota_099!F13</f>
        <v>0</v>
      </c>
      <c r="G16" s="14">
        <f>nota_099!G7+nota_099!G10+nota_099!G13</f>
        <v>0</v>
      </c>
      <c r="H16" s="14">
        <f>SUM(nota_099!C16:'nota_099'!G16)</f>
        <v>0</v>
      </c>
      <c r="I16" s="15"/>
    </row>
    <row r="17" spans="1:9" x14ac:dyDescent="0.25">
      <c r="A17" s="2"/>
      <c r="B17" s="24" t="s">
        <v>656</v>
      </c>
      <c r="C17" s="14">
        <f>nota_099!C8+nota_099!C11+nota_099!C14</f>
        <v>0</v>
      </c>
      <c r="D17" s="14">
        <f>nota_099!D8+nota_099!D11+nota_099!D14</f>
        <v>0</v>
      </c>
      <c r="E17" s="14">
        <f>nota_099!E8+nota_099!E11+nota_099!E14</f>
        <v>0</v>
      </c>
      <c r="F17" s="14">
        <f>nota_099!F8+nota_099!F11+nota_099!F14</f>
        <v>0</v>
      </c>
      <c r="G17" s="14">
        <f>nota_099!G8+nota_099!G11+nota_099!G14</f>
        <v>0</v>
      </c>
      <c r="H17" s="14">
        <f>SUM(nota_099!C17:'nota_099'!G17)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109"/>
      <c r="C20" s="105"/>
      <c r="D20" s="105"/>
      <c r="E20" s="105"/>
      <c r="F20" s="105"/>
      <c r="G20" s="105"/>
      <c r="H20" s="105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A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35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270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425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1221</v>
      </c>
      <c r="C5" s="4" t="s">
        <v>891</v>
      </c>
      <c r="D5" s="4" t="s">
        <v>1223</v>
      </c>
      <c r="E5" s="4" t="s">
        <v>889</v>
      </c>
      <c r="F5" s="4" t="s">
        <v>1224</v>
      </c>
      <c r="G5" s="4" t="s">
        <v>1225</v>
      </c>
      <c r="H5" s="4" t="s">
        <v>509</v>
      </c>
      <c r="I5" s="15"/>
    </row>
    <row r="6" spans="1:9" x14ac:dyDescent="0.25">
      <c r="A6" s="2"/>
      <c r="B6" s="16" t="s">
        <v>657</v>
      </c>
      <c r="C6" s="16"/>
      <c r="D6" s="16"/>
      <c r="E6" s="16"/>
      <c r="F6" s="16"/>
      <c r="G6" s="16"/>
      <c r="H6" s="16"/>
      <c r="I6" s="15"/>
    </row>
    <row r="7" spans="1:9" x14ac:dyDescent="0.25">
      <c r="A7" s="2"/>
      <c r="B7" s="24" t="s">
        <v>655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f>SUM(nota_100!C7:'nota_100'!G7)</f>
        <v>0</v>
      </c>
      <c r="I7" s="15"/>
    </row>
    <row r="8" spans="1:9" x14ac:dyDescent="0.25">
      <c r="A8" s="2"/>
      <c r="B8" s="24" t="s">
        <v>656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SUM(nota_100!C8:'nota_100'!G8)</f>
        <v>0</v>
      </c>
      <c r="I8" s="15"/>
    </row>
    <row r="9" spans="1:9" x14ac:dyDescent="0.25">
      <c r="A9" s="2"/>
      <c r="B9" s="16" t="s">
        <v>658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24" t="s">
        <v>655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SUM(nota_100!C10:'nota_100'!G10)</f>
        <v>0</v>
      </c>
      <c r="I10" s="15"/>
    </row>
    <row r="11" spans="1:9" x14ac:dyDescent="0.25">
      <c r="A11" s="2"/>
      <c r="B11" s="24" t="s">
        <v>656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SUM(nota_100!C11:'nota_100'!G11)</f>
        <v>0</v>
      </c>
      <c r="I11" s="15"/>
    </row>
    <row r="12" spans="1:9" x14ac:dyDescent="0.25">
      <c r="A12" s="2"/>
      <c r="B12" s="16" t="s">
        <v>1222</v>
      </c>
      <c r="C12" s="16"/>
      <c r="D12" s="16"/>
      <c r="E12" s="16"/>
      <c r="F12" s="16"/>
      <c r="G12" s="16"/>
      <c r="H12" s="16"/>
      <c r="I12" s="15"/>
    </row>
    <row r="13" spans="1:9" x14ac:dyDescent="0.25">
      <c r="A13" s="2"/>
      <c r="B13" s="24" t="s">
        <v>655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f>SUM(nota_100!C13:'nota_100'!G13)</f>
        <v>0</v>
      </c>
      <c r="I13" s="15"/>
    </row>
    <row r="14" spans="1:9" x14ac:dyDescent="0.25">
      <c r="A14" s="2"/>
      <c r="B14" s="24" t="s">
        <v>656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SUM(nota_100!C14:'nota_100'!G14)</f>
        <v>0</v>
      </c>
      <c r="I14" s="15"/>
    </row>
    <row r="15" spans="1:9" x14ac:dyDescent="0.25">
      <c r="A15" s="2"/>
      <c r="B15" s="10" t="s">
        <v>509</v>
      </c>
      <c r="C15" s="10"/>
      <c r="D15" s="10"/>
      <c r="E15" s="10"/>
      <c r="F15" s="10"/>
      <c r="G15" s="10"/>
      <c r="H15" s="10"/>
      <c r="I15" s="15"/>
    </row>
    <row r="16" spans="1:9" x14ac:dyDescent="0.25">
      <c r="A16" s="2"/>
      <c r="B16" s="24" t="s">
        <v>655</v>
      </c>
      <c r="C16" s="14">
        <f>nota_100!C7+nota_100!C10+nota_100!C13</f>
        <v>0</v>
      </c>
      <c r="D16" s="14">
        <f>nota_100!D7+nota_100!D10+nota_100!D13</f>
        <v>0</v>
      </c>
      <c r="E16" s="14">
        <f>nota_100!E7+nota_100!E10+nota_100!E13</f>
        <v>0</v>
      </c>
      <c r="F16" s="14">
        <f>nota_100!F7+nota_100!F10+nota_100!F13</f>
        <v>0</v>
      </c>
      <c r="G16" s="14">
        <f>nota_100!G7+nota_100!G10+nota_100!G13</f>
        <v>0</v>
      </c>
      <c r="H16" s="14">
        <f>SUM(nota_100!C16:'nota_100'!G16)</f>
        <v>0</v>
      </c>
      <c r="I16" s="15"/>
    </row>
    <row r="17" spans="1:9" x14ac:dyDescent="0.25">
      <c r="A17" s="2"/>
      <c r="B17" s="24" t="s">
        <v>656</v>
      </c>
      <c r="C17" s="14">
        <f>nota_100!C8+nota_100!C11+nota_100!C14</f>
        <v>0</v>
      </c>
      <c r="D17" s="14">
        <f>nota_100!D8+nota_100!D11+nota_100!D14</f>
        <v>0</v>
      </c>
      <c r="E17" s="14">
        <f>nota_100!E8+nota_100!E11+nota_100!E14</f>
        <v>0</v>
      </c>
      <c r="F17" s="14">
        <f>nota_100!F8+nota_100!F11+nota_100!F14</f>
        <v>0</v>
      </c>
      <c r="G17" s="14">
        <f>nota_100!G8+nota_100!G11+nota_100!G14</f>
        <v>0</v>
      </c>
      <c r="H17" s="14">
        <f>SUM(nota_100!C17:'nota_100'!G17)</f>
        <v>0</v>
      </c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109"/>
      <c r="C20" s="105"/>
      <c r="D20" s="105"/>
      <c r="E20" s="105"/>
      <c r="F20" s="105"/>
      <c r="G20" s="105"/>
      <c r="H20" s="105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2">
    <mergeCell ref="B3:H3"/>
    <mergeCell ref="B20:H20"/>
  </mergeCells>
  <pageMargins left="0.7" right="0.7" top="0.75" bottom="0.75" header="0.3" footer="0.3"/>
</worksheet>
</file>

<file path=xl/worksheets/sheet10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B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271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426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1226</v>
      </c>
      <c r="K5" s="15"/>
    </row>
    <row r="6" spans="1:11" ht="30" x14ac:dyDescent="0.25">
      <c r="A6" s="2"/>
      <c r="B6" s="5" t="s">
        <v>1161</v>
      </c>
      <c r="C6" s="13">
        <f>nota_101!C7+nota_101!C10+nota_101!C13+nota_101!C16+nota_101!C19+nota_101!C22</f>
        <v>0</v>
      </c>
      <c r="D6" s="13">
        <f>nota_101!D7+nota_101!D10+nota_101!D13+nota_101!D16+nota_101!D19+nota_101!D22</f>
        <v>0</v>
      </c>
      <c r="E6" s="13">
        <f>nota_101!E7+nota_101!E10+nota_101!E13+nota_101!E16+nota_101!E19+nota_101!E22</f>
        <v>0</v>
      </c>
      <c r="F6" s="13">
        <f>nota_101!F7+nota_101!F10+nota_101!F13+nota_101!F16+nota_101!F19+nota_101!F22</f>
        <v>0</v>
      </c>
      <c r="G6" s="13">
        <f>nota_101!G7+nota_101!G10+nota_101!G13+nota_101!G16+nota_101!G19+nota_101!G22</f>
        <v>0</v>
      </c>
      <c r="H6" s="13">
        <f>nota_101!H7+nota_101!H10+nota_101!H13+nota_101!H16+nota_101!H19+nota_101!H22</f>
        <v>0</v>
      </c>
      <c r="I6" s="13">
        <f>nota_101!I7+nota_101!I10+nota_101!I13+nota_101!I16+nota_101!I19+nota_101!I22</f>
        <v>0</v>
      </c>
      <c r="J6" s="13">
        <f>nota_101!C6+nota_101!E6+nota_101!G6+nota_101!I6</f>
        <v>0</v>
      </c>
      <c r="K6" s="15"/>
    </row>
    <row r="7" spans="1:11" ht="30" x14ac:dyDescent="0.25">
      <c r="A7" s="2"/>
      <c r="B7" s="18" t="s">
        <v>1162</v>
      </c>
      <c r="C7" s="14">
        <f>SUM(nota_101!C8:'nota_101'!C9)</f>
        <v>0</v>
      </c>
      <c r="D7" s="14">
        <f>SUM(nota_101!D8:'nota_101'!D9)</f>
        <v>0</v>
      </c>
      <c r="E7" s="14">
        <f>SUM(nota_101!E8:'nota_101'!E9)</f>
        <v>0</v>
      </c>
      <c r="F7" s="14">
        <f>SUM(nota_101!F8:'nota_101'!F9)</f>
        <v>0</v>
      </c>
      <c r="G7" s="14">
        <f>SUM(nota_101!G8:'nota_101'!G9)</f>
        <v>0</v>
      </c>
      <c r="H7" s="14">
        <f>SUM(nota_101!H8:'nota_101'!H9)</f>
        <v>0</v>
      </c>
      <c r="I7" s="14">
        <f>SUM(nota_101!I8:'nota_101'!I9)</f>
        <v>0</v>
      </c>
      <c r="J7" s="14">
        <f>nota_101!C7+nota_101!E7+nota_101!G7+nota_101!I7</f>
        <v>0</v>
      </c>
      <c r="K7" s="15"/>
    </row>
    <row r="8" spans="1:11" x14ac:dyDescent="0.25">
      <c r="A8" s="2"/>
      <c r="B8" s="7" t="s">
        <v>645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nota_101!C8+nota_101!E8+nota_101!G8+nota_101!I8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nota_101!C9+nota_101!E9+nota_101!G9+nota_101!I9</f>
        <v>0</v>
      </c>
      <c r="K9" s="15"/>
    </row>
    <row r="10" spans="1:11" ht="30" x14ac:dyDescent="0.25">
      <c r="A10" s="2"/>
      <c r="B10" s="18" t="s">
        <v>1163</v>
      </c>
      <c r="C10" s="14">
        <f>SUM(nota_101!C11:'nota_101'!C12)</f>
        <v>0</v>
      </c>
      <c r="D10" s="14">
        <f>SUM(nota_101!D11:'nota_101'!D12)</f>
        <v>0</v>
      </c>
      <c r="E10" s="14">
        <f>SUM(nota_101!E11:'nota_101'!E12)</f>
        <v>0</v>
      </c>
      <c r="F10" s="14">
        <f>SUM(nota_101!F11:'nota_101'!F12)</f>
        <v>0</v>
      </c>
      <c r="G10" s="14">
        <f>SUM(nota_101!G11:'nota_101'!G12)</f>
        <v>0</v>
      </c>
      <c r="H10" s="14">
        <f>SUM(nota_101!H11:'nota_101'!H12)</f>
        <v>0</v>
      </c>
      <c r="I10" s="14">
        <f>SUM(nota_101!I11:'nota_101'!I12)</f>
        <v>0</v>
      </c>
      <c r="J10" s="14">
        <f>nota_101!C10+nota_101!E10+nota_101!G10+nota_101!I10</f>
        <v>0</v>
      </c>
      <c r="K10" s="15"/>
    </row>
    <row r="11" spans="1:11" x14ac:dyDescent="0.25">
      <c r="A11" s="2"/>
      <c r="B11" s="7" t="s">
        <v>645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nota_101!C11+nota_101!E11+nota_101!G11+nota_101!I11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nota_101!C12+nota_101!E12+nota_101!G12+nota_101!I12</f>
        <v>0</v>
      </c>
      <c r="K12" s="15"/>
    </row>
    <row r="13" spans="1:11" ht="30" x14ac:dyDescent="0.25">
      <c r="A13" s="2"/>
      <c r="B13" s="18" t="s">
        <v>1164</v>
      </c>
      <c r="C13" s="14">
        <f>SUM(nota_101!C14:'nota_101'!C15)</f>
        <v>0</v>
      </c>
      <c r="D13" s="14">
        <f>SUM(nota_101!D14:'nota_101'!D15)</f>
        <v>0</v>
      </c>
      <c r="E13" s="14">
        <f>SUM(nota_101!E14:'nota_101'!E15)</f>
        <v>0</v>
      </c>
      <c r="F13" s="14">
        <f>SUM(nota_101!F14:'nota_101'!F15)</f>
        <v>0</v>
      </c>
      <c r="G13" s="14">
        <f>SUM(nota_101!G14:'nota_101'!G15)</f>
        <v>0</v>
      </c>
      <c r="H13" s="14">
        <f>SUM(nota_101!H14:'nota_101'!H15)</f>
        <v>0</v>
      </c>
      <c r="I13" s="14">
        <f>SUM(nota_101!I14:'nota_101'!I15)</f>
        <v>0</v>
      </c>
      <c r="J13" s="14">
        <f>nota_101!C13+nota_101!E13+nota_101!G13+nota_101!I13</f>
        <v>0</v>
      </c>
      <c r="K13" s="15"/>
    </row>
    <row r="14" spans="1:11" x14ac:dyDescent="0.25">
      <c r="A14" s="2"/>
      <c r="B14" s="7" t="s">
        <v>645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nota_101!C14+nota_101!E14+nota_101!G14+nota_101!I14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nota_101!C15+nota_101!E15+nota_101!G15+nota_101!I15</f>
        <v>0</v>
      </c>
      <c r="K15" s="15"/>
    </row>
    <row r="16" spans="1:11" ht="30" x14ac:dyDescent="0.25">
      <c r="A16" s="2"/>
      <c r="B16" s="18" t="s">
        <v>1165</v>
      </c>
      <c r="C16" s="14">
        <f>SUM(nota_101!C17:'nota_101'!C18)</f>
        <v>0</v>
      </c>
      <c r="D16" s="14">
        <f>SUM(nota_101!D17:'nota_101'!D18)</f>
        <v>0</v>
      </c>
      <c r="E16" s="14">
        <f>SUM(nota_101!E17:'nota_101'!E18)</f>
        <v>0</v>
      </c>
      <c r="F16" s="14">
        <f>SUM(nota_101!F17:'nota_101'!F18)</f>
        <v>0</v>
      </c>
      <c r="G16" s="14">
        <f>SUM(nota_101!G17:'nota_101'!G18)</f>
        <v>0</v>
      </c>
      <c r="H16" s="14">
        <f>SUM(nota_101!H17:'nota_101'!H18)</f>
        <v>0</v>
      </c>
      <c r="I16" s="14">
        <f>SUM(nota_101!I17:'nota_101'!I18)</f>
        <v>0</v>
      </c>
      <c r="J16" s="14">
        <f>nota_101!C16+nota_101!E16+nota_101!G16+nota_101!I16</f>
        <v>0</v>
      </c>
      <c r="K16" s="15"/>
    </row>
    <row r="17" spans="1:11" x14ac:dyDescent="0.25">
      <c r="A17" s="2"/>
      <c r="B17" s="7" t="s">
        <v>645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nota_101!C17+nota_101!E17+nota_101!G17+nota_101!I17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nota_101!C18+nota_101!E18+nota_101!G18+nota_101!I18</f>
        <v>0</v>
      </c>
      <c r="K18" s="15"/>
    </row>
    <row r="19" spans="1:11" ht="30" x14ac:dyDescent="0.25">
      <c r="A19" s="2"/>
      <c r="B19" s="18" t="s">
        <v>1173</v>
      </c>
      <c r="C19" s="14">
        <f>SUM(nota_101!C20:'nota_101'!C21)</f>
        <v>0</v>
      </c>
      <c r="D19" s="14">
        <f>SUM(nota_101!D20:'nota_101'!D21)</f>
        <v>0</v>
      </c>
      <c r="E19" s="14">
        <f>SUM(nota_101!E20:'nota_101'!E21)</f>
        <v>0</v>
      </c>
      <c r="F19" s="14">
        <f>SUM(nota_101!F20:'nota_101'!F21)</f>
        <v>0</v>
      </c>
      <c r="G19" s="14">
        <f>SUM(nota_101!G20:'nota_101'!G21)</f>
        <v>0</v>
      </c>
      <c r="H19" s="14">
        <f>SUM(nota_101!H20:'nota_101'!H21)</f>
        <v>0</v>
      </c>
      <c r="I19" s="14">
        <f>SUM(nota_101!I20:'nota_101'!I21)</f>
        <v>0</v>
      </c>
      <c r="J19" s="14">
        <f>nota_101!C19+nota_101!E19+nota_101!G19+nota_101!I19</f>
        <v>0</v>
      </c>
      <c r="K19" s="15"/>
    </row>
    <row r="20" spans="1:11" x14ac:dyDescent="0.25">
      <c r="A20" s="2"/>
      <c r="B20" s="7" t="s">
        <v>645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nota_101!C20+nota_101!E20+nota_101!G20+nota_101!I20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nota_101!C21+nota_101!E21+nota_101!G21+nota_101!I21</f>
        <v>0</v>
      </c>
      <c r="K21" s="15"/>
    </row>
    <row r="22" spans="1:11" ht="30" x14ac:dyDescent="0.25">
      <c r="A22" s="2"/>
      <c r="B22" s="18" t="s">
        <v>1174</v>
      </c>
      <c r="C22" s="14">
        <f>SUM(nota_101!C23:'nota_101'!C24)</f>
        <v>0</v>
      </c>
      <c r="D22" s="14">
        <f>SUM(nota_101!D23:'nota_101'!D24)</f>
        <v>0</v>
      </c>
      <c r="E22" s="14">
        <f>SUM(nota_101!E23:'nota_101'!E24)</f>
        <v>0</v>
      </c>
      <c r="F22" s="14">
        <f>SUM(nota_101!F23:'nota_101'!F24)</f>
        <v>0</v>
      </c>
      <c r="G22" s="14">
        <f>SUM(nota_101!G23:'nota_101'!G24)</f>
        <v>0</v>
      </c>
      <c r="H22" s="14">
        <f>SUM(nota_101!H23:'nota_101'!H24)</f>
        <v>0</v>
      </c>
      <c r="I22" s="14">
        <f>SUM(nota_101!I23:'nota_101'!I24)</f>
        <v>0</v>
      </c>
      <c r="J22" s="14">
        <f>nota_101!C22+nota_101!E22+nota_101!G22+nota_101!I22</f>
        <v>0</v>
      </c>
      <c r="K22" s="15"/>
    </row>
    <row r="23" spans="1:11" x14ac:dyDescent="0.25">
      <c r="A23" s="2"/>
      <c r="B23" s="7" t="s">
        <v>645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nota_101!C23+nota_101!E23+nota_101!G23+nota_101!I23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nota_101!C24+nota_101!E24+nota_101!G24+nota_101!I24</f>
        <v>0</v>
      </c>
      <c r="K24" s="15"/>
    </row>
    <row r="25" spans="1:11" ht="30" x14ac:dyDescent="0.25">
      <c r="A25" s="2"/>
      <c r="B25" s="5" t="s">
        <v>1168</v>
      </c>
      <c r="C25" s="13">
        <f>SUM(nota_101!C26:'nota_101'!C27)</f>
        <v>0</v>
      </c>
      <c r="D25" s="13">
        <f>SUM(nota_101!D26:'nota_101'!D27)</f>
        <v>0</v>
      </c>
      <c r="E25" s="13">
        <f>SUM(nota_101!E26:'nota_101'!E27)</f>
        <v>0</v>
      </c>
      <c r="F25" s="13">
        <f>SUM(nota_101!F26:'nota_101'!F27)</f>
        <v>0</v>
      </c>
      <c r="G25" s="13">
        <f>SUM(nota_101!G26:'nota_101'!G27)</f>
        <v>0</v>
      </c>
      <c r="H25" s="13">
        <f>SUM(nota_101!H26:'nota_101'!H27)</f>
        <v>0</v>
      </c>
      <c r="I25" s="13">
        <f>SUM(nota_101!I26:'nota_101'!I27)</f>
        <v>0</v>
      </c>
      <c r="J25" s="13">
        <f>nota_101!C25+nota_101!E25+nota_101!G25+nota_101!I25</f>
        <v>0</v>
      </c>
      <c r="K25" s="15"/>
    </row>
    <row r="26" spans="1:11" x14ac:dyDescent="0.25">
      <c r="A26" s="2"/>
      <c r="B26" s="7" t="s">
        <v>645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nota_101!C26+nota_101!E26+nota_101!G26+nota_101!I26</f>
        <v>0</v>
      </c>
      <c r="K26" s="15"/>
    </row>
    <row r="27" spans="1:11" x14ac:dyDescent="0.25">
      <c r="A27" s="2"/>
      <c r="B27" s="7" t="s">
        <v>645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nota_101!C27+nota_101!E27+nota_101!G27+nota_101!I27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502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109"/>
      <c r="C30" s="105"/>
      <c r="D30" s="105"/>
      <c r="E30" s="105"/>
      <c r="F30" s="105"/>
      <c r="G30" s="105"/>
      <c r="H30" s="105"/>
      <c r="I30" s="105"/>
      <c r="J30" s="105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G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173</v>
      </c>
      <c r="C2" s="23"/>
      <c r="D2" s="23"/>
      <c r="E2" s="23"/>
      <c r="F2" s="23"/>
      <c r="G2" s="1"/>
    </row>
    <row r="3" spans="1:7" x14ac:dyDescent="0.25">
      <c r="A3" s="1"/>
      <c r="B3" s="106" t="s">
        <v>328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510</v>
      </c>
      <c r="C5" s="4" t="s">
        <v>511</v>
      </c>
      <c r="D5" s="4" t="s">
        <v>512</v>
      </c>
      <c r="E5" s="4" t="s">
        <v>513</v>
      </c>
      <c r="F5" s="4" t="s">
        <v>514</v>
      </c>
      <c r="G5" s="15"/>
    </row>
    <row r="6" spans="1:7" x14ac:dyDescent="0.25">
      <c r="A6" s="2"/>
      <c r="B6" s="16"/>
      <c r="C6" s="14">
        <v>0</v>
      </c>
      <c r="D6" s="16"/>
      <c r="E6" s="16"/>
      <c r="F6" s="14">
        <v>0</v>
      </c>
      <c r="G6" s="15"/>
    </row>
    <row r="7" spans="1:7" x14ac:dyDescent="0.25">
      <c r="A7" s="2"/>
      <c r="B7" s="16"/>
      <c r="C7" s="14">
        <v>0</v>
      </c>
      <c r="D7" s="16"/>
      <c r="E7" s="16"/>
      <c r="F7" s="14">
        <v>0</v>
      </c>
      <c r="G7" s="15"/>
    </row>
    <row r="8" spans="1:7" x14ac:dyDescent="0.25">
      <c r="A8" s="2"/>
      <c r="B8" s="16"/>
      <c r="C8" s="14">
        <v>0</v>
      </c>
      <c r="D8" s="16"/>
      <c r="E8" s="16"/>
      <c r="F8" s="14">
        <v>0</v>
      </c>
      <c r="G8" s="15"/>
    </row>
    <row r="9" spans="1:7" x14ac:dyDescent="0.25">
      <c r="A9" s="1"/>
      <c r="B9" s="11"/>
      <c r="C9" s="11"/>
      <c r="D9" s="11"/>
      <c r="E9" s="11"/>
      <c r="F9" s="11"/>
      <c r="G9" s="1"/>
    </row>
    <row r="10" spans="1:7" x14ac:dyDescent="0.25">
      <c r="A10" s="1"/>
      <c r="B10" s="17" t="s">
        <v>502</v>
      </c>
      <c r="C10" s="17"/>
      <c r="D10" s="17"/>
      <c r="E10" s="17"/>
      <c r="F10" s="17"/>
      <c r="G10" s="1"/>
    </row>
    <row r="11" spans="1:7" x14ac:dyDescent="0.25">
      <c r="A11" s="2"/>
      <c r="B11" s="109"/>
      <c r="C11" s="105"/>
      <c r="D11" s="105"/>
      <c r="E11" s="105"/>
      <c r="F11" s="105"/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</sheetData>
  <mergeCells count="2">
    <mergeCell ref="B3:F3"/>
    <mergeCell ref="B11:F11"/>
  </mergeCells>
  <pageMargins left="0.7" right="0.7" top="0.75" bottom="0.75" header="0.3" footer="0.3"/>
</worksheet>
</file>

<file path=xl/worksheets/sheet1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C00-000000000000}">
  <dimension ref="A1:L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272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106" t="s">
        <v>427</v>
      </c>
      <c r="C3" s="105"/>
      <c r="D3" s="105"/>
      <c r="E3" s="105"/>
      <c r="F3" s="105"/>
      <c r="G3" s="105"/>
      <c r="H3" s="105"/>
      <c r="I3" s="105"/>
      <c r="J3" s="105"/>
      <c r="K3" s="105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5" x14ac:dyDescent="0.25">
      <c r="A5" s="2"/>
      <c r="B5" s="4" t="s">
        <v>1219</v>
      </c>
      <c r="C5" s="4" t="s">
        <v>1220</v>
      </c>
      <c r="D5" s="4" t="s">
        <v>1227</v>
      </c>
      <c r="E5" s="4" t="s">
        <v>1228</v>
      </c>
      <c r="F5" s="4" t="s">
        <v>1229</v>
      </c>
      <c r="G5" s="4" t="s">
        <v>1230</v>
      </c>
      <c r="H5" s="4" t="s">
        <v>959</v>
      </c>
      <c r="I5" s="4" t="s">
        <v>960</v>
      </c>
      <c r="J5" s="4" t="s">
        <v>1231</v>
      </c>
      <c r="K5" s="4" t="s">
        <v>1232</v>
      </c>
      <c r="L5" s="15"/>
    </row>
    <row r="6" spans="1:12" x14ac:dyDescent="0.25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25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25">
      <c r="A16" s="2"/>
      <c r="B16" s="10" t="s">
        <v>509</v>
      </c>
      <c r="C16" s="10"/>
      <c r="D16" s="13">
        <f>SUM(nota_102!D6:'nota_102'!D15)</f>
        <v>0</v>
      </c>
      <c r="E16" s="13">
        <f>SUM(nota_102!E6:'nota_102'!E15)</f>
        <v>0</v>
      </c>
      <c r="F16" s="13">
        <f>SUM(nota_102!F6:'nota_102'!F15)</f>
        <v>0</v>
      </c>
      <c r="G16" s="13">
        <f>SUM(nota_102!G6:'nota_102'!G15)</f>
        <v>0</v>
      </c>
      <c r="H16" s="10"/>
      <c r="I16" s="10"/>
      <c r="J16" s="10"/>
      <c r="K16" s="10"/>
      <c r="L16" s="15"/>
    </row>
    <row r="17" spans="1:12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5">
      <c r="A18" s="1"/>
      <c r="B18" s="17" t="s">
        <v>502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25">
      <c r="A19" s="2"/>
      <c r="B19" s="109"/>
      <c r="C19" s="105"/>
      <c r="D19" s="105"/>
      <c r="E19" s="105"/>
      <c r="F19" s="105"/>
      <c r="G19" s="105"/>
      <c r="H19" s="105"/>
      <c r="I19" s="105"/>
      <c r="J19" s="105"/>
      <c r="K19" s="105"/>
      <c r="L19" s="15"/>
    </row>
    <row r="20" spans="1:12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D00-000000000000}">
  <dimension ref="A1:J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273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428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1233</v>
      </c>
      <c r="C5" s="4" t="s">
        <v>1234</v>
      </c>
      <c r="D5" s="4" t="s">
        <v>959</v>
      </c>
      <c r="E5" s="4" t="s">
        <v>1235</v>
      </c>
      <c r="F5" s="4" t="s">
        <v>1236</v>
      </c>
      <c r="G5" s="4" t="s">
        <v>1237</v>
      </c>
      <c r="H5" s="4" t="s">
        <v>1238</v>
      </c>
      <c r="I5" s="4" t="s">
        <v>1239</v>
      </c>
      <c r="J5" s="15"/>
    </row>
    <row r="6" spans="1:10" x14ac:dyDescent="0.25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25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25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25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25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25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25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25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25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25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25">
      <c r="A16" s="2"/>
      <c r="B16" s="10" t="s">
        <v>509</v>
      </c>
      <c r="C16" s="13">
        <f>SUM(nota_103!C6:'nota_103'!C15)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25">
      <c r="A18" s="1"/>
      <c r="B18" s="17" t="s">
        <v>502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5">
      <c r="A19" s="2"/>
      <c r="B19" s="109"/>
      <c r="C19" s="105"/>
      <c r="D19" s="105"/>
      <c r="E19" s="105"/>
      <c r="F19" s="105"/>
      <c r="G19" s="105"/>
      <c r="H19" s="105"/>
      <c r="I19" s="105"/>
      <c r="J19" s="15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E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274</v>
      </c>
      <c r="C2" s="23"/>
      <c r="D2" s="23"/>
      <c r="E2" s="1"/>
    </row>
    <row r="3" spans="1:5" x14ac:dyDescent="0.25">
      <c r="A3" s="1"/>
      <c r="B3" s="106" t="s">
        <v>429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SUM(nota_104!C7:'nota_104'!C9)</f>
        <v>0</v>
      </c>
      <c r="D6" s="13">
        <f>SUM(nota_104!D7:'nota_104'!D9)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SUM(nota_104!C11:'nota_104'!C12)</f>
        <v>0</v>
      </c>
      <c r="D10" s="13">
        <f>SUM(nota_104!D11:'nota_104'!D12)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SUM(nota_104!C14:'nota_104'!C15)</f>
        <v>0</v>
      </c>
      <c r="D13" s="13">
        <f>SUM(nota_104!D14:'nota_104'!D15)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nota_104!C6+nota_104!C10+nota_104!C13+SUM(nota_104!C16:'nota_104'!C19)</f>
        <v>0</v>
      </c>
      <c r="D20" s="13">
        <f>nota_104!D6+nota_104!D10+nota_104!D13+SUM(nota_104!D16:'nota_104'!D19)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F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275</v>
      </c>
      <c r="C2" s="23"/>
      <c r="D2" s="23"/>
      <c r="E2" s="1"/>
    </row>
    <row r="3" spans="1:5" x14ac:dyDescent="0.25">
      <c r="A3" s="1"/>
      <c r="B3" s="106" t="s">
        <v>430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SUM(nota_105!C7:'nota_105'!C9)</f>
        <v>0</v>
      </c>
      <c r="D6" s="13">
        <f>SUM(nota_105!D7:'nota_105'!D9)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SUM(nota_105!C11:'nota_105'!C12)</f>
        <v>0</v>
      </c>
      <c r="D10" s="13">
        <f>SUM(nota_105!D11:'nota_105'!D12)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SUM(nota_105!C14:'nota_105'!C15)</f>
        <v>0</v>
      </c>
      <c r="D13" s="13">
        <f>SUM(nota_105!D14:'nota_105'!D15)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nota_105!C6+nota_105!C10+nota_105!C13+SUM(nota_105!C16:'nota_105'!C19)</f>
        <v>0</v>
      </c>
      <c r="D20" s="13">
        <f>nota_105!D6+nota_105!D10+nota_105!D13+SUM(nota_105!D16:'nota_105'!D19)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0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276</v>
      </c>
      <c r="C2" s="23"/>
      <c r="D2" s="23"/>
      <c r="E2" s="1"/>
    </row>
    <row r="3" spans="1:5" x14ac:dyDescent="0.25">
      <c r="A3" s="1"/>
      <c r="B3" s="106" t="s">
        <v>431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SUM(nota_106!C7:'nota_106'!C9)</f>
        <v>0</v>
      </c>
      <c r="D6" s="13">
        <f>SUM(nota_106!D7:'nota_106'!D9)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SUM(nota_106!C11:'nota_106'!C12)</f>
        <v>0</v>
      </c>
      <c r="D10" s="13">
        <f>SUM(nota_106!D11:'nota_106'!D12)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SUM(nota_106!C14:'nota_106'!C15)</f>
        <v>0</v>
      </c>
      <c r="D13" s="13">
        <f>SUM(nota_106!D14:'nota_106'!D15)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nota_106!C6+nota_106!C10+nota_106!C13+SUM(nota_106!C16:'nota_106'!C19)</f>
        <v>0</v>
      </c>
      <c r="D20" s="13">
        <f>nota_106!D6+nota_106!D10+nota_106!D13+SUM(nota_106!D16:'nota_106'!D19)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1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277</v>
      </c>
      <c r="C2" s="23"/>
      <c r="D2" s="23"/>
      <c r="E2" s="1"/>
    </row>
    <row r="3" spans="1:5" x14ac:dyDescent="0.25">
      <c r="A3" s="1"/>
      <c r="B3" s="106" t="s">
        <v>432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SUM(nota_107!C7:'nota_107'!C9)</f>
        <v>0</v>
      </c>
      <c r="D6" s="13">
        <f>SUM(nota_107!D7:'nota_107'!D9)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SUM(nota_107!C11:'nota_107'!C12)</f>
        <v>0</v>
      </c>
      <c r="D10" s="13">
        <f>SUM(nota_107!D11:'nota_107'!D12)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SUM(nota_107!C14:'nota_107'!C15)</f>
        <v>0</v>
      </c>
      <c r="D13" s="13">
        <f>SUM(nota_107!D14:'nota_107'!D15)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nota_107!C6+nota_107!C10+nota_107!C13+SUM(nota_107!C16:'nota_107'!C19)</f>
        <v>0</v>
      </c>
      <c r="D20" s="13">
        <f>nota_107!D6+nota_107!D10+nota_107!D13+SUM(nota_107!D16:'nota_107'!D19)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2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278</v>
      </c>
      <c r="C2" s="23"/>
      <c r="D2" s="23"/>
      <c r="E2" s="1"/>
    </row>
    <row r="3" spans="1:5" x14ac:dyDescent="0.25">
      <c r="A3" s="1"/>
      <c r="B3" s="106" t="s">
        <v>433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SUM(nota_108!C7:'nota_108'!C9)</f>
        <v>0</v>
      </c>
      <c r="D6" s="13">
        <f>SUM(nota_108!D7:'nota_108'!D9)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SUM(nota_108!C11:'nota_108'!C12)</f>
        <v>0</v>
      </c>
      <c r="D10" s="13">
        <f>SUM(nota_108!D11:'nota_108'!D12)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SUM(nota_108!C14:'nota_108'!C15)</f>
        <v>0</v>
      </c>
      <c r="D13" s="13">
        <f>SUM(nota_108!D14:'nota_108'!D15)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nota_108!C6+nota_108!C10+nota_108!C13+SUM(nota_108!C16:'nota_108'!C19)</f>
        <v>0</v>
      </c>
      <c r="D20" s="13">
        <f>nota_108!D6+nota_108!D10+nota_108!D13+SUM(nota_108!D16:'nota_108'!D19)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3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279</v>
      </c>
      <c r="C2" s="23"/>
      <c r="D2" s="23"/>
      <c r="E2" s="1"/>
    </row>
    <row r="3" spans="1:5" x14ac:dyDescent="0.25">
      <c r="A3" s="1"/>
      <c r="B3" s="106" t="s">
        <v>434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SUM(nota_109!C7:'nota_109'!C9)</f>
        <v>0</v>
      </c>
      <c r="D6" s="13">
        <f>SUM(nota_109!D7:'nota_109'!D9)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SUM(nota_109!C11:'nota_109'!C12)</f>
        <v>0</v>
      </c>
      <c r="D10" s="13">
        <f>SUM(nota_109!D11:'nota_109'!D12)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SUM(nota_109!C14:'nota_109'!C15)</f>
        <v>0</v>
      </c>
      <c r="D13" s="13">
        <f>SUM(nota_109!D14:'nota_109'!D15)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1133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nota_109!C6+nota_109!C10+nota_109!C13+SUM(nota_109!C16:'nota_109'!C19)</f>
        <v>0</v>
      </c>
      <c r="D20" s="13">
        <f>nota_109!D6+nota_109!D10+nota_109!D13+SUM(nota_109!D16:'nota_109'!D19)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4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280</v>
      </c>
      <c r="C2" s="23"/>
      <c r="D2" s="23"/>
      <c r="E2" s="1"/>
    </row>
    <row r="3" spans="1:5" x14ac:dyDescent="0.25">
      <c r="A3" s="1"/>
      <c r="B3" s="106" t="s">
        <v>435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1240</v>
      </c>
      <c r="C6" s="13">
        <f>SUM(nota_110!C7:'nota_110'!C9)</f>
        <v>0</v>
      </c>
      <c r="D6" s="13">
        <f>SUM(nota_110!D7:'nota_110'!D9)</f>
        <v>0</v>
      </c>
      <c r="E6" s="15"/>
    </row>
    <row r="7" spans="1:5" x14ac:dyDescent="0.25">
      <c r="A7" s="2"/>
      <c r="B7" s="18" t="s">
        <v>1241</v>
      </c>
      <c r="C7" s="14">
        <v>0</v>
      </c>
      <c r="D7" s="14">
        <v>0</v>
      </c>
      <c r="E7" s="15"/>
    </row>
    <row r="8" spans="1:5" x14ac:dyDescent="0.25">
      <c r="A8" s="2"/>
      <c r="B8" s="18" t="s">
        <v>717</v>
      </c>
      <c r="C8" s="14">
        <v>0</v>
      </c>
      <c r="D8" s="14">
        <v>0</v>
      </c>
      <c r="E8" s="15"/>
    </row>
    <row r="9" spans="1:5" x14ac:dyDescent="0.25">
      <c r="A9" s="2"/>
      <c r="B9" s="18" t="s">
        <v>1242</v>
      </c>
      <c r="C9" s="14">
        <v>0</v>
      </c>
      <c r="D9" s="14">
        <v>0</v>
      </c>
      <c r="E9" s="15"/>
    </row>
    <row r="10" spans="1:5" x14ac:dyDescent="0.25">
      <c r="A10" s="2"/>
      <c r="B10" s="5" t="s">
        <v>1243</v>
      </c>
      <c r="C10" s="13">
        <f>SUM(nota_110!C11:'nota_110'!C12)</f>
        <v>0</v>
      </c>
      <c r="D10" s="13">
        <f>SUM(nota_110!D11:'nota_110'!D12)</f>
        <v>0</v>
      </c>
      <c r="E10" s="15"/>
    </row>
    <row r="11" spans="1:5" x14ac:dyDescent="0.25">
      <c r="A11" s="2"/>
      <c r="B11" s="18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8" t="s">
        <v>100</v>
      </c>
      <c r="C12" s="14">
        <v>0</v>
      </c>
      <c r="D12" s="14">
        <v>0</v>
      </c>
      <c r="E12" s="15"/>
    </row>
    <row r="13" spans="1:5" x14ac:dyDescent="0.25">
      <c r="A13" s="2"/>
      <c r="B13" s="5" t="s">
        <v>1244</v>
      </c>
      <c r="C13" s="13">
        <f>SUM(nota_110!C14:'nota_110'!C15)</f>
        <v>0</v>
      </c>
      <c r="D13" s="13">
        <f>SUM(nota_110!D14:'nota_110'!D15)</f>
        <v>0</v>
      </c>
      <c r="E13" s="15"/>
    </row>
    <row r="14" spans="1:5" x14ac:dyDescent="0.25">
      <c r="A14" s="2"/>
      <c r="B14" s="18" t="s">
        <v>8</v>
      </c>
      <c r="C14" s="14">
        <v>0</v>
      </c>
      <c r="D14" s="14">
        <v>0</v>
      </c>
      <c r="E14" s="15"/>
    </row>
    <row r="15" spans="1:5" x14ac:dyDescent="0.25">
      <c r="A15" s="2"/>
      <c r="B15" s="18" t="s">
        <v>9</v>
      </c>
      <c r="C15" s="14">
        <v>0</v>
      </c>
      <c r="D15" s="14">
        <v>0</v>
      </c>
      <c r="E15" s="15"/>
    </row>
    <row r="16" spans="1:5" x14ac:dyDescent="0.25">
      <c r="A16" s="2"/>
      <c r="B16" s="5" t="s">
        <v>1245</v>
      </c>
      <c r="C16" s="13">
        <v>0</v>
      </c>
      <c r="D16" s="13">
        <v>0</v>
      </c>
      <c r="E16" s="15"/>
    </row>
    <row r="17" spans="1:5" x14ac:dyDescent="0.25">
      <c r="A17" s="2"/>
      <c r="B17" s="5" t="s">
        <v>1246</v>
      </c>
      <c r="C17" s="13">
        <v>0</v>
      </c>
      <c r="D17" s="13">
        <v>0</v>
      </c>
      <c r="E17" s="15"/>
    </row>
    <row r="18" spans="1:5" x14ac:dyDescent="0.25">
      <c r="A18" s="2"/>
      <c r="B18" s="5" t="s">
        <v>1248</v>
      </c>
      <c r="C18" s="13">
        <v>0</v>
      </c>
      <c r="D18" s="13">
        <v>0</v>
      </c>
      <c r="E18" s="15"/>
    </row>
    <row r="19" spans="1:5" x14ac:dyDescent="0.25">
      <c r="A19" s="2"/>
      <c r="B19" s="5" t="s">
        <v>1247</v>
      </c>
      <c r="C19" s="13">
        <v>0</v>
      </c>
      <c r="D19" s="13">
        <v>0</v>
      </c>
      <c r="E19" s="15"/>
    </row>
    <row r="20" spans="1:5" x14ac:dyDescent="0.25">
      <c r="A20" s="2"/>
      <c r="B20" s="10" t="s">
        <v>509</v>
      </c>
      <c r="C20" s="13">
        <f>nota_110!C6+nota_110!C10+nota_110!C13+SUM(nota_110!C16:'nota_110'!C19)</f>
        <v>0</v>
      </c>
      <c r="D20" s="13">
        <f>nota_110!D6+nota_110!D10+nota_110!D13+SUM(nota_110!D16:'nota_110'!D19)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5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15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281</v>
      </c>
      <c r="C2" s="23"/>
      <c r="D2" s="23"/>
      <c r="E2" s="1"/>
    </row>
    <row r="3" spans="1:5" x14ac:dyDescent="0.25">
      <c r="A3" s="1"/>
      <c r="B3" s="106" t="s">
        <v>436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1249</v>
      </c>
      <c r="C5" s="4">
        <v>2016</v>
      </c>
      <c r="D5" s="4">
        <v>2015</v>
      </c>
      <c r="E5" s="15"/>
    </row>
    <row r="6" spans="1:5" x14ac:dyDescent="0.25">
      <c r="A6" s="2"/>
      <c r="B6" s="16" t="s">
        <v>1250</v>
      </c>
      <c r="C6" s="14">
        <v>0</v>
      </c>
      <c r="D6" s="14">
        <v>0</v>
      </c>
      <c r="E6" s="15"/>
    </row>
    <row r="7" spans="1:5" x14ac:dyDescent="0.25">
      <c r="A7" s="2"/>
      <c r="B7" s="16" t="s">
        <v>1251</v>
      </c>
      <c r="C7" s="14">
        <v>0</v>
      </c>
      <c r="D7" s="14">
        <v>0</v>
      </c>
      <c r="E7" s="15"/>
    </row>
    <row r="8" spans="1:5" x14ac:dyDescent="0.25">
      <c r="A8" s="2"/>
      <c r="B8" s="16" t="s">
        <v>1252</v>
      </c>
      <c r="C8" s="14">
        <v>0</v>
      </c>
      <c r="D8" s="14">
        <v>0</v>
      </c>
      <c r="E8" s="15"/>
    </row>
    <row r="9" spans="1:5" x14ac:dyDescent="0.25">
      <c r="A9" s="2"/>
      <c r="B9" s="16" t="s">
        <v>645</v>
      </c>
      <c r="C9" s="14">
        <v>0</v>
      </c>
      <c r="D9" s="14">
        <v>0</v>
      </c>
      <c r="E9" s="15"/>
    </row>
    <row r="10" spans="1:5" x14ac:dyDescent="0.25">
      <c r="A10" s="2"/>
      <c r="B10" s="10" t="s">
        <v>509</v>
      </c>
      <c r="C10" s="13">
        <f>SUM(nota_111!C6:'nota_111'!C9)</f>
        <v>0</v>
      </c>
      <c r="D10" s="13">
        <f>SUM(nota_111!D6:'nota_111'!D9)</f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109"/>
      <c r="C13" s="105"/>
      <c r="D13" s="105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174</v>
      </c>
      <c r="C2" s="23"/>
      <c r="D2" s="23"/>
      <c r="E2" s="23"/>
      <c r="F2" s="23"/>
      <c r="G2" s="1"/>
    </row>
    <row r="3" spans="1:7" x14ac:dyDescent="0.25">
      <c r="A3" s="1"/>
      <c r="B3" s="106" t="s">
        <v>329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515</v>
      </c>
      <c r="C5" s="4" t="s">
        <v>516</v>
      </c>
      <c r="D5" s="4" t="s">
        <v>517</v>
      </c>
      <c r="E5" s="4" t="s">
        <v>513</v>
      </c>
      <c r="F5" s="4" t="s">
        <v>514</v>
      </c>
      <c r="G5" s="15"/>
    </row>
    <row r="6" spans="1:7" x14ac:dyDescent="0.25">
      <c r="A6" s="2"/>
      <c r="B6" s="16" t="s">
        <v>503</v>
      </c>
      <c r="C6" s="14">
        <v>0</v>
      </c>
      <c r="D6" s="16"/>
      <c r="E6" s="16"/>
      <c r="F6" s="14">
        <v>0</v>
      </c>
      <c r="G6" s="15"/>
    </row>
    <row r="7" spans="1:7" x14ac:dyDescent="0.25">
      <c r="A7" s="1"/>
      <c r="B7" s="11"/>
      <c r="C7" s="11"/>
      <c r="D7" s="11"/>
      <c r="E7" s="11"/>
      <c r="F7" s="11"/>
      <c r="G7" s="1"/>
    </row>
    <row r="8" spans="1:7" x14ac:dyDescent="0.25">
      <c r="A8" s="1"/>
      <c r="B8" s="17" t="s">
        <v>502</v>
      </c>
      <c r="C8" s="17"/>
      <c r="D8" s="17"/>
      <c r="E8" s="17"/>
      <c r="F8" s="17"/>
      <c r="G8" s="1"/>
    </row>
    <row r="9" spans="1:7" x14ac:dyDescent="0.25">
      <c r="A9" s="2"/>
      <c r="B9" s="109"/>
      <c r="C9" s="105"/>
      <c r="D9" s="105"/>
      <c r="E9" s="105"/>
      <c r="F9" s="105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</sheetData>
  <mergeCells count="2">
    <mergeCell ref="B3:F3"/>
    <mergeCell ref="B9:F9"/>
  </mergeCells>
  <pageMargins left="0.7" right="0.7" top="0.75" bottom="0.75" header="0.3" footer="0.3"/>
</worksheet>
</file>

<file path=xl/worksheets/sheet1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6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282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437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1253</v>
      </c>
      <c r="K5" s="15"/>
    </row>
    <row r="6" spans="1:11" ht="30" x14ac:dyDescent="0.25">
      <c r="A6" s="2"/>
      <c r="B6" s="5" t="s">
        <v>1161</v>
      </c>
      <c r="C6" s="13">
        <f>nota_112!C7+nota_112!C10+nota_112!C13+nota_112!C16+nota_112!C19+nota_112!C22</f>
        <v>0</v>
      </c>
      <c r="D6" s="13">
        <f>nota_112!D7+nota_112!D10+nota_112!D13+nota_112!D16+nota_112!D19+nota_112!D22</f>
        <v>0</v>
      </c>
      <c r="E6" s="13">
        <f>nota_112!E7+nota_112!E10+nota_112!E13+nota_112!E16+nota_112!E19+nota_112!E22</f>
        <v>0</v>
      </c>
      <c r="F6" s="13">
        <f>nota_112!F7+nota_112!F10+nota_112!F13+nota_112!F16+nota_112!F19+nota_112!F22</f>
        <v>0</v>
      </c>
      <c r="G6" s="13">
        <f>nota_112!G7+nota_112!G10+nota_112!G13+nota_112!G16+nota_112!G19+nota_112!G22</f>
        <v>0</v>
      </c>
      <c r="H6" s="13">
        <f>nota_112!H7+nota_112!H10+nota_112!H13+nota_112!H16+nota_112!H19+nota_112!H22</f>
        <v>0</v>
      </c>
      <c r="I6" s="13">
        <f>nota_112!I7+nota_112!I10+nota_112!I13+nota_112!I16+nota_112!I19+nota_112!I22</f>
        <v>0</v>
      </c>
      <c r="J6" s="13">
        <f>nota_112!C6+nota_112!E6+nota_112!G6+nota_112!I6</f>
        <v>0</v>
      </c>
      <c r="K6" s="15"/>
    </row>
    <row r="7" spans="1:11" ht="30" x14ac:dyDescent="0.25">
      <c r="A7" s="2"/>
      <c r="B7" s="18" t="s">
        <v>1162</v>
      </c>
      <c r="C7" s="14">
        <f>SUM(nota_112!C8:'nota_112'!C9)</f>
        <v>0</v>
      </c>
      <c r="D7" s="14">
        <f>SUM(nota_112!D8:'nota_112'!D9)</f>
        <v>0</v>
      </c>
      <c r="E7" s="14">
        <f>SUM(nota_112!E8:'nota_112'!E9)</f>
        <v>0</v>
      </c>
      <c r="F7" s="14">
        <f>SUM(nota_112!F8:'nota_112'!F9)</f>
        <v>0</v>
      </c>
      <c r="G7" s="14">
        <f>SUM(nota_112!G8:'nota_112'!G9)</f>
        <v>0</v>
      </c>
      <c r="H7" s="14">
        <f>SUM(nota_112!H8:'nota_112'!H9)</f>
        <v>0</v>
      </c>
      <c r="I7" s="14">
        <f>SUM(nota_112!I8:'nota_112'!I9)</f>
        <v>0</v>
      </c>
      <c r="J7" s="14">
        <f>nota_112!C7+nota_112!E7+nota_112!G7+nota_112!I7</f>
        <v>0</v>
      </c>
      <c r="K7" s="15"/>
    </row>
    <row r="8" spans="1:11" x14ac:dyDescent="0.25">
      <c r="A8" s="2"/>
      <c r="B8" s="7" t="s">
        <v>645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nota_112!C8+nota_112!E8+nota_112!G8+nota_112!I8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nota_112!C9+nota_112!E9+nota_112!G9+nota_112!I9</f>
        <v>0</v>
      </c>
      <c r="K9" s="15"/>
    </row>
    <row r="10" spans="1:11" ht="30" x14ac:dyDescent="0.25">
      <c r="A10" s="2"/>
      <c r="B10" s="18" t="s">
        <v>1163</v>
      </c>
      <c r="C10" s="14">
        <f>SUM(nota_112!C11:'nota_112'!C12)</f>
        <v>0</v>
      </c>
      <c r="D10" s="14">
        <f>SUM(nota_112!D11:'nota_112'!D12)</f>
        <v>0</v>
      </c>
      <c r="E10" s="14">
        <f>SUM(nota_112!E11:'nota_112'!E12)</f>
        <v>0</v>
      </c>
      <c r="F10" s="14">
        <f>SUM(nota_112!F11:'nota_112'!F12)</f>
        <v>0</v>
      </c>
      <c r="G10" s="14">
        <f>SUM(nota_112!G11:'nota_112'!G12)</f>
        <v>0</v>
      </c>
      <c r="H10" s="14">
        <f>SUM(nota_112!H11:'nota_112'!H12)</f>
        <v>0</v>
      </c>
      <c r="I10" s="14">
        <f>SUM(nota_112!I11:'nota_112'!I12)</f>
        <v>0</v>
      </c>
      <c r="J10" s="14">
        <f>nota_112!C10+nota_112!E10+nota_112!G10+nota_112!I10</f>
        <v>0</v>
      </c>
      <c r="K10" s="15"/>
    </row>
    <row r="11" spans="1:11" x14ac:dyDescent="0.25">
      <c r="A11" s="2"/>
      <c r="B11" s="7" t="s">
        <v>645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nota_112!C11+nota_112!E11+nota_112!G11+nota_112!I11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nota_112!C12+nota_112!E12+nota_112!G12+nota_112!I12</f>
        <v>0</v>
      </c>
      <c r="K12" s="15"/>
    </row>
    <row r="13" spans="1:11" ht="30" x14ac:dyDescent="0.25">
      <c r="A13" s="2"/>
      <c r="B13" s="18" t="s">
        <v>1164</v>
      </c>
      <c r="C13" s="14">
        <f>SUM(nota_112!C14:'nota_112'!C15)</f>
        <v>0</v>
      </c>
      <c r="D13" s="14">
        <f>SUM(nota_112!D14:'nota_112'!D15)</f>
        <v>0</v>
      </c>
      <c r="E13" s="14">
        <f>SUM(nota_112!E14:'nota_112'!E15)</f>
        <v>0</v>
      </c>
      <c r="F13" s="14">
        <f>SUM(nota_112!F14:'nota_112'!F15)</f>
        <v>0</v>
      </c>
      <c r="G13" s="14">
        <f>SUM(nota_112!G14:'nota_112'!G15)</f>
        <v>0</v>
      </c>
      <c r="H13" s="14">
        <f>SUM(nota_112!H14:'nota_112'!H15)</f>
        <v>0</v>
      </c>
      <c r="I13" s="14">
        <f>SUM(nota_112!I14:'nota_112'!I15)</f>
        <v>0</v>
      </c>
      <c r="J13" s="14">
        <f>nota_112!C13+nota_112!E13+nota_112!G13+nota_112!I13</f>
        <v>0</v>
      </c>
      <c r="K13" s="15"/>
    </row>
    <row r="14" spans="1:11" x14ac:dyDescent="0.25">
      <c r="A14" s="2"/>
      <c r="B14" s="7" t="s">
        <v>645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nota_112!C14+nota_112!E14+nota_112!G14+nota_112!I14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nota_112!C15+nota_112!E15+nota_112!G15+nota_112!I15</f>
        <v>0</v>
      </c>
      <c r="K15" s="15"/>
    </row>
    <row r="16" spans="1:11" ht="30" x14ac:dyDescent="0.25">
      <c r="A16" s="2"/>
      <c r="B16" s="18" t="s">
        <v>1165</v>
      </c>
      <c r="C16" s="14">
        <f>SUM(nota_112!C17:'nota_112'!C18)</f>
        <v>0</v>
      </c>
      <c r="D16" s="14">
        <f>SUM(nota_112!D17:'nota_112'!D18)</f>
        <v>0</v>
      </c>
      <c r="E16" s="14">
        <f>SUM(nota_112!E17:'nota_112'!E18)</f>
        <v>0</v>
      </c>
      <c r="F16" s="14">
        <f>SUM(nota_112!F17:'nota_112'!F18)</f>
        <v>0</v>
      </c>
      <c r="G16" s="14">
        <f>SUM(nota_112!G17:'nota_112'!G18)</f>
        <v>0</v>
      </c>
      <c r="H16" s="14">
        <f>SUM(nota_112!H17:'nota_112'!H18)</f>
        <v>0</v>
      </c>
      <c r="I16" s="14">
        <f>SUM(nota_112!I17:'nota_112'!I18)</f>
        <v>0</v>
      </c>
      <c r="J16" s="14">
        <f>nota_112!C16+nota_112!E16+nota_112!G16+nota_112!I16</f>
        <v>0</v>
      </c>
      <c r="K16" s="15"/>
    </row>
    <row r="17" spans="1:11" x14ac:dyDescent="0.25">
      <c r="A17" s="2"/>
      <c r="B17" s="7" t="s">
        <v>645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nota_112!C17+nota_112!E17+nota_112!G17+nota_112!I17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nota_112!C18+nota_112!E18+nota_112!G18+nota_112!I18</f>
        <v>0</v>
      </c>
      <c r="K18" s="15"/>
    </row>
    <row r="19" spans="1:11" ht="30" x14ac:dyDescent="0.25">
      <c r="A19" s="2"/>
      <c r="B19" s="18" t="s">
        <v>1173</v>
      </c>
      <c r="C19" s="14">
        <f>SUM(nota_112!C20:'nota_112'!C21)</f>
        <v>0</v>
      </c>
      <c r="D19" s="14">
        <f>SUM(nota_112!D20:'nota_112'!D21)</f>
        <v>0</v>
      </c>
      <c r="E19" s="14">
        <f>SUM(nota_112!E20:'nota_112'!E21)</f>
        <v>0</v>
      </c>
      <c r="F19" s="14">
        <f>SUM(nota_112!F20:'nota_112'!F21)</f>
        <v>0</v>
      </c>
      <c r="G19" s="14">
        <f>SUM(nota_112!G20:'nota_112'!G21)</f>
        <v>0</v>
      </c>
      <c r="H19" s="14">
        <f>SUM(nota_112!H20:'nota_112'!H21)</f>
        <v>0</v>
      </c>
      <c r="I19" s="14">
        <f>SUM(nota_112!I20:'nota_112'!I21)</f>
        <v>0</v>
      </c>
      <c r="J19" s="14">
        <f>nota_112!C19+nota_112!E19+nota_112!G19+nota_112!I19</f>
        <v>0</v>
      </c>
      <c r="K19" s="15"/>
    </row>
    <row r="20" spans="1:11" x14ac:dyDescent="0.25">
      <c r="A20" s="2"/>
      <c r="B20" s="7" t="s">
        <v>645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nota_112!C20+nota_112!E20+nota_112!G20+nota_112!I20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nota_112!C21+nota_112!E21+nota_112!G21+nota_112!I21</f>
        <v>0</v>
      </c>
      <c r="K21" s="15"/>
    </row>
    <row r="22" spans="1:11" ht="30" x14ac:dyDescent="0.25">
      <c r="A22" s="2"/>
      <c r="B22" s="18" t="s">
        <v>1174</v>
      </c>
      <c r="C22" s="14">
        <f>SUM(nota_112!C23:'nota_112'!C24)</f>
        <v>0</v>
      </c>
      <c r="D22" s="14">
        <f>SUM(nota_112!D23:'nota_112'!D24)</f>
        <v>0</v>
      </c>
      <c r="E22" s="14">
        <f>SUM(nota_112!E23:'nota_112'!E24)</f>
        <v>0</v>
      </c>
      <c r="F22" s="14">
        <f>SUM(nota_112!F23:'nota_112'!F24)</f>
        <v>0</v>
      </c>
      <c r="G22" s="14">
        <f>SUM(nota_112!G23:'nota_112'!G24)</f>
        <v>0</v>
      </c>
      <c r="H22" s="14">
        <f>SUM(nota_112!H23:'nota_112'!H24)</f>
        <v>0</v>
      </c>
      <c r="I22" s="14">
        <f>SUM(nota_112!I23:'nota_112'!I24)</f>
        <v>0</v>
      </c>
      <c r="J22" s="14">
        <f>nota_112!C22+nota_112!E22+nota_112!G22+nota_112!I22</f>
        <v>0</v>
      </c>
      <c r="K22" s="15"/>
    </row>
    <row r="23" spans="1:11" x14ac:dyDescent="0.25">
      <c r="A23" s="2"/>
      <c r="B23" s="7" t="s">
        <v>645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nota_112!C23+nota_112!E23+nota_112!G23+nota_112!I23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nota_112!C24+nota_112!E24+nota_112!G24+nota_112!I24</f>
        <v>0</v>
      </c>
      <c r="K24" s="15"/>
    </row>
    <row r="25" spans="1:11" ht="30" x14ac:dyDescent="0.25">
      <c r="A25" s="2"/>
      <c r="B25" s="5" t="s">
        <v>1168</v>
      </c>
      <c r="C25" s="13">
        <f>SUM(nota_112!C26:'nota_112'!C27)</f>
        <v>0</v>
      </c>
      <c r="D25" s="13">
        <f>SUM(nota_112!D26:'nota_112'!D27)</f>
        <v>0</v>
      </c>
      <c r="E25" s="13">
        <f>SUM(nota_112!E26:'nota_112'!E27)</f>
        <v>0</v>
      </c>
      <c r="F25" s="13">
        <f>SUM(nota_112!F26:'nota_112'!F27)</f>
        <v>0</v>
      </c>
      <c r="G25" s="13">
        <f>SUM(nota_112!G26:'nota_112'!G27)</f>
        <v>0</v>
      </c>
      <c r="H25" s="13">
        <f>SUM(nota_112!H26:'nota_112'!H27)</f>
        <v>0</v>
      </c>
      <c r="I25" s="13">
        <f>SUM(nota_112!I26:'nota_112'!I27)</f>
        <v>0</v>
      </c>
      <c r="J25" s="13">
        <f>nota_112!C25+nota_112!E25+nota_112!G25+nota_112!I25</f>
        <v>0</v>
      </c>
      <c r="K25" s="15"/>
    </row>
    <row r="26" spans="1:11" x14ac:dyDescent="0.25">
      <c r="A26" s="2"/>
      <c r="B26" s="7" t="s">
        <v>645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nota_112!C26+nota_112!E26+nota_112!G26+nota_112!I26</f>
        <v>0</v>
      </c>
      <c r="K26" s="15"/>
    </row>
    <row r="27" spans="1:11" x14ac:dyDescent="0.25">
      <c r="A27" s="2"/>
      <c r="B27" s="7" t="s">
        <v>645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nota_112!C27+nota_112!E27+nota_112!G27+nota_112!I27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502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109"/>
      <c r="C30" s="105"/>
      <c r="D30" s="105"/>
      <c r="E30" s="105"/>
      <c r="F30" s="105"/>
      <c r="G30" s="105"/>
      <c r="H30" s="105"/>
      <c r="I30" s="105"/>
      <c r="J30" s="105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1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700-000000000000}">
  <dimension ref="A1:L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283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106" t="s">
        <v>438</v>
      </c>
      <c r="C3" s="105"/>
      <c r="D3" s="105"/>
      <c r="E3" s="105"/>
      <c r="F3" s="105"/>
      <c r="G3" s="105"/>
      <c r="H3" s="105"/>
      <c r="I3" s="105"/>
      <c r="J3" s="105"/>
      <c r="K3" s="105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105" x14ac:dyDescent="0.25">
      <c r="A5" s="2"/>
      <c r="B5" s="4" t="s">
        <v>1219</v>
      </c>
      <c r="C5" s="4" t="s">
        <v>1220</v>
      </c>
      <c r="D5" s="4" t="s">
        <v>1227</v>
      </c>
      <c r="E5" s="4" t="s">
        <v>1228</v>
      </c>
      <c r="F5" s="4" t="s">
        <v>1229</v>
      </c>
      <c r="G5" s="4" t="s">
        <v>1230</v>
      </c>
      <c r="H5" s="4" t="s">
        <v>959</v>
      </c>
      <c r="I5" s="4" t="s">
        <v>960</v>
      </c>
      <c r="J5" s="4" t="s">
        <v>1231</v>
      </c>
      <c r="K5" s="4" t="s">
        <v>1232</v>
      </c>
      <c r="L5" s="15"/>
    </row>
    <row r="6" spans="1:12" x14ac:dyDescent="0.25">
      <c r="A6" s="2"/>
      <c r="B6" s="16"/>
      <c r="C6" s="16"/>
      <c r="D6" s="14">
        <v>0</v>
      </c>
      <c r="E6" s="14">
        <v>0</v>
      </c>
      <c r="F6" s="14">
        <v>0</v>
      </c>
      <c r="G6" s="14">
        <v>0</v>
      </c>
      <c r="H6" s="16"/>
      <c r="I6" s="16"/>
      <c r="J6" s="16"/>
      <c r="K6" s="16"/>
      <c r="L6" s="15"/>
    </row>
    <row r="7" spans="1:12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v>0</v>
      </c>
      <c r="H7" s="16"/>
      <c r="I7" s="16"/>
      <c r="J7" s="16"/>
      <c r="K7" s="16"/>
      <c r="L7" s="15"/>
    </row>
    <row r="8" spans="1:12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v>0</v>
      </c>
      <c r="H8" s="16"/>
      <c r="I8" s="16"/>
      <c r="J8" s="16"/>
      <c r="K8" s="16"/>
      <c r="L8" s="15"/>
    </row>
    <row r="9" spans="1:12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v>0</v>
      </c>
      <c r="H9" s="16"/>
      <c r="I9" s="16"/>
      <c r="J9" s="16"/>
      <c r="K9" s="16"/>
      <c r="L9" s="15"/>
    </row>
    <row r="10" spans="1:12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v>0</v>
      </c>
      <c r="H10" s="16"/>
      <c r="I10" s="16"/>
      <c r="J10" s="16"/>
      <c r="K10" s="16"/>
      <c r="L10" s="15"/>
    </row>
    <row r="11" spans="1:12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v>0</v>
      </c>
      <c r="H11" s="16"/>
      <c r="I11" s="16"/>
      <c r="J11" s="16"/>
      <c r="K11" s="16"/>
      <c r="L11" s="15"/>
    </row>
    <row r="12" spans="1:12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v>0</v>
      </c>
      <c r="H12" s="16"/>
      <c r="I12" s="16"/>
      <c r="J12" s="16"/>
      <c r="K12" s="16"/>
      <c r="L12" s="15"/>
    </row>
    <row r="13" spans="1:12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v>0</v>
      </c>
      <c r="H13" s="16"/>
      <c r="I13" s="16"/>
      <c r="J13" s="16"/>
      <c r="K13" s="16"/>
      <c r="L13" s="15"/>
    </row>
    <row r="14" spans="1:12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v>0</v>
      </c>
      <c r="H14" s="16"/>
      <c r="I14" s="16"/>
      <c r="J14" s="16"/>
      <c r="K14" s="16"/>
      <c r="L14" s="15"/>
    </row>
    <row r="15" spans="1:12" x14ac:dyDescent="0.25">
      <c r="A15" s="2"/>
      <c r="B15" s="16"/>
      <c r="C15" s="16"/>
      <c r="D15" s="14">
        <v>0</v>
      </c>
      <c r="E15" s="14">
        <v>0</v>
      </c>
      <c r="F15" s="14">
        <v>0</v>
      </c>
      <c r="G15" s="14">
        <v>0</v>
      </c>
      <c r="H15" s="16"/>
      <c r="I15" s="16"/>
      <c r="J15" s="16"/>
      <c r="K15" s="16"/>
      <c r="L15" s="15"/>
    </row>
    <row r="16" spans="1:12" x14ac:dyDescent="0.25">
      <c r="A16" s="2"/>
      <c r="B16" s="10" t="s">
        <v>509</v>
      </c>
      <c r="C16" s="10"/>
      <c r="D16" s="13">
        <f>SUM(nota_113!D6:'nota_113'!D15)</f>
        <v>0</v>
      </c>
      <c r="E16" s="13">
        <f>SUM(nota_113!E6:'nota_113'!E15)</f>
        <v>0</v>
      </c>
      <c r="F16" s="13">
        <f>SUM(nota_113!F6:'nota_113'!F15)</f>
        <v>0</v>
      </c>
      <c r="G16" s="13">
        <f>SUM(nota_113!G6:'nota_113'!G15)</f>
        <v>0</v>
      </c>
      <c r="H16" s="10"/>
      <c r="I16" s="10"/>
      <c r="J16" s="10"/>
      <c r="K16" s="10"/>
      <c r="L16" s="15"/>
    </row>
    <row r="17" spans="1:12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"/>
    </row>
    <row r="18" spans="1:12" x14ac:dyDescent="0.25">
      <c r="A18" s="1"/>
      <c r="B18" s="17" t="s">
        <v>502</v>
      </c>
      <c r="C18" s="17"/>
      <c r="D18" s="17"/>
      <c r="E18" s="17"/>
      <c r="F18" s="17"/>
      <c r="G18" s="17"/>
      <c r="H18" s="17"/>
      <c r="I18" s="17"/>
      <c r="J18" s="17"/>
      <c r="K18" s="17"/>
      <c r="L18" s="1"/>
    </row>
    <row r="19" spans="1:12" x14ac:dyDescent="0.25">
      <c r="A19" s="2"/>
      <c r="B19" s="109"/>
      <c r="C19" s="105"/>
      <c r="D19" s="105"/>
      <c r="E19" s="105"/>
      <c r="F19" s="105"/>
      <c r="G19" s="105"/>
      <c r="H19" s="105"/>
      <c r="I19" s="105"/>
      <c r="J19" s="105"/>
      <c r="K19" s="105"/>
      <c r="L19" s="15"/>
    </row>
    <row r="20" spans="1:12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"/>
    </row>
  </sheetData>
  <mergeCells count="2">
    <mergeCell ref="B3:K3"/>
    <mergeCell ref="B19:K19"/>
  </mergeCells>
  <pageMargins left="0.7" right="0.7" top="0.75" bottom="0.75" header="0.3" footer="0.3"/>
</worksheet>
</file>

<file path=xl/worksheets/sheet1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800-000000000000}">
  <dimension ref="A1:J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284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439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1233</v>
      </c>
      <c r="C5" s="4" t="s">
        <v>1234</v>
      </c>
      <c r="D5" s="4" t="s">
        <v>959</v>
      </c>
      <c r="E5" s="4" t="s">
        <v>1235</v>
      </c>
      <c r="F5" s="4" t="s">
        <v>1236</v>
      </c>
      <c r="G5" s="4" t="s">
        <v>1237</v>
      </c>
      <c r="H5" s="4" t="s">
        <v>1238</v>
      </c>
      <c r="I5" s="4" t="s">
        <v>1239</v>
      </c>
      <c r="J5" s="15"/>
    </row>
    <row r="6" spans="1:10" x14ac:dyDescent="0.25">
      <c r="A6" s="2"/>
      <c r="B6" s="16"/>
      <c r="C6" s="14">
        <v>0</v>
      </c>
      <c r="D6" s="16"/>
      <c r="E6" s="16"/>
      <c r="F6" s="16"/>
      <c r="G6" s="16"/>
      <c r="H6" s="16"/>
      <c r="I6" s="16"/>
      <c r="J6" s="15"/>
    </row>
    <row r="7" spans="1:10" x14ac:dyDescent="0.25">
      <c r="A7" s="2"/>
      <c r="B7" s="16"/>
      <c r="C7" s="14">
        <v>0</v>
      </c>
      <c r="D7" s="16"/>
      <c r="E7" s="16"/>
      <c r="F7" s="16"/>
      <c r="G7" s="16"/>
      <c r="H7" s="16"/>
      <c r="I7" s="16"/>
      <c r="J7" s="15"/>
    </row>
    <row r="8" spans="1:10" x14ac:dyDescent="0.25">
      <c r="A8" s="2"/>
      <c r="B8" s="16"/>
      <c r="C8" s="14">
        <v>0</v>
      </c>
      <c r="D8" s="16"/>
      <c r="E8" s="16"/>
      <c r="F8" s="16"/>
      <c r="G8" s="16"/>
      <c r="H8" s="16"/>
      <c r="I8" s="16"/>
      <c r="J8" s="15"/>
    </row>
    <row r="9" spans="1:10" x14ac:dyDescent="0.25">
      <c r="A9" s="2"/>
      <c r="B9" s="16"/>
      <c r="C9" s="14">
        <v>0</v>
      </c>
      <c r="D9" s="16"/>
      <c r="E9" s="16"/>
      <c r="F9" s="16"/>
      <c r="G9" s="16"/>
      <c r="H9" s="16"/>
      <c r="I9" s="16"/>
      <c r="J9" s="15"/>
    </row>
    <row r="10" spans="1:10" x14ac:dyDescent="0.25">
      <c r="A10" s="2"/>
      <c r="B10" s="16"/>
      <c r="C10" s="14">
        <v>0</v>
      </c>
      <c r="D10" s="16"/>
      <c r="E10" s="16"/>
      <c r="F10" s="16"/>
      <c r="G10" s="16"/>
      <c r="H10" s="16"/>
      <c r="I10" s="16"/>
      <c r="J10" s="15"/>
    </row>
    <row r="11" spans="1:10" x14ac:dyDescent="0.25">
      <c r="A11" s="2"/>
      <c r="B11" s="16"/>
      <c r="C11" s="14">
        <v>0</v>
      </c>
      <c r="D11" s="16"/>
      <c r="E11" s="16"/>
      <c r="F11" s="16"/>
      <c r="G11" s="16"/>
      <c r="H11" s="16"/>
      <c r="I11" s="16"/>
      <c r="J11" s="15"/>
    </row>
    <row r="12" spans="1:10" x14ac:dyDescent="0.25">
      <c r="A12" s="2"/>
      <c r="B12" s="16"/>
      <c r="C12" s="14">
        <v>0</v>
      </c>
      <c r="D12" s="16"/>
      <c r="E12" s="16"/>
      <c r="F12" s="16"/>
      <c r="G12" s="16"/>
      <c r="H12" s="16"/>
      <c r="I12" s="16"/>
      <c r="J12" s="15"/>
    </row>
    <row r="13" spans="1:10" x14ac:dyDescent="0.25">
      <c r="A13" s="2"/>
      <c r="B13" s="16"/>
      <c r="C13" s="14">
        <v>0</v>
      </c>
      <c r="D13" s="16"/>
      <c r="E13" s="16"/>
      <c r="F13" s="16"/>
      <c r="G13" s="16"/>
      <c r="H13" s="16"/>
      <c r="I13" s="16"/>
      <c r="J13" s="15"/>
    </row>
    <row r="14" spans="1:10" x14ac:dyDescent="0.25">
      <c r="A14" s="2"/>
      <c r="B14" s="16"/>
      <c r="C14" s="14">
        <v>0</v>
      </c>
      <c r="D14" s="16"/>
      <c r="E14" s="16"/>
      <c r="F14" s="16"/>
      <c r="G14" s="16"/>
      <c r="H14" s="16"/>
      <c r="I14" s="16"/>
      <c r="J14" s="15"/>
    </row>
    <row r="15" spans="1:10" x14ac:dyDescent="0.25">
      <c r="A15" s="2"/>
      <c r="B15" s="16"/>
      <c r="C15" s="14">
        <v>0</v>
      </c>
      <c r="D15" s="16"/>
      <c r="E15" s="16"/>
      <c r="F15" s="16"/>
      <c r="G15" s="16"/>
      <c r="H15" s="16"/>
      <c r="I15" s="16"/>
      <c r="J15" s="15"/>
    </row>
    <row r="16" spans="1:10" x14ac:dyDescent="0.25">
      <c r="A16" s="2"/>
      <c r="B16" s="10" t="s">
        <v>509</v>
      </c>
      <c r="C16" s="13">
        <f>SUM(nota_114!C6:'nota_114'!C15)</f>
        <v>0</v>
      </c>
      <c r="D16" s="10"/>
      <c r="E16" s="10"/>
      <c r="F16" s="10"/>
      <c r="G16" s="10"/>
      <c r="H16" s="10"/>
      <c r="I16" s="10"/>
      <c r="J16" s="15"/>
    </row>
    <row r="17" spans="1:10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"/>
    </row>
    <row r="18" spans="1:10" x14ac:dyDescent="0.25">
      <c r="A18" s="1"/>
      <c r="B18" s="17" t="s">
        <v>502</v>
      </c>
      <c r="C18" s="17"/>
      <c r="D18" s="17"/>
      <c r="E18" s="17"/>
      <c r="F18" s="17"/>
      <c r="G18" s="17"/>
      <c r="H18" s="17"/>
      <c r="I18" s="17"/>
      <c r="J18" s="1"/>
    </row>
    <row r="19" spans="1:10" x14ac:dyDescent="0.25">
      <c r="A19" s="2"/>
      <c r="B19" s="109"/>
      <c r="C19" s="105"/>
      <c r="D19" s="105"/>
      <c r="E19" s="105"/>
      <c r="F19" s="105"/>
      <c r="G19" s="105"/>
      <c r="H19" s="105"/>
      <c r="I19" s="105"/>
      <c r="J19" s="15"/>
    </row>
    <row r="20" spans="1:10" x14ac:dyDescent="0.25">
      <c r="A20" s="1"/>
      <c r="B20" s="11"/>
      <c r="C20" s="11"/>
      <c r="D20" s="11"/>
      <c r="E20" s="11"/>
      <c r="F20" s="11"/>
      <c r="G20" s="11"/>
      <c r="H20" s="11"/>
      <c r="I20" s="11"/>
      <c r="J20" s="1"/>
    </row>
  </sheetData>
  <mergeCells count="2">
    <mergeCell ref="B3:I3"/>
    <mergeCell ref="B19:I19"/>
  </mergeCells>
  <pageMargins left="0.7" right="0.7" top="0.75" bottom="0.75" header="0.3" footer="0.3"/>
</worksheet>
</file>

<file path=xl/worksheets/sheet1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900-000000000000}">
  <dimension ref="A1:E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285</v>
      </c>
      <c r="C2" s="23"/>
      <c r="D2" s="23"/>
      <c r="E2" s="1"/>
    </row>
    <row r="3" spans="1:5" x14ac:dyDescent="0.25">
      <c r="A3" s="1"/>
      <c r="B3" s="106" t="s">
        <v>440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6" t="s">
        <v>1254</v>
      </c>
      <c r="C6" s="14">
        <v>0</v>
      </c>
      <c r="D6" s="14">
        <v>0</v>
      </c>
      <c r="E6" s="15"/>
    </row>
    <row r="7" spans="1:5" x14ac:dyDescent="0.25">
      <c r="A7" s="2"/>
      <c r="B7" s="16" t="s">
        <v>1255</v>
      </c>
      <c r="C7" s="14">
        <v>0</v>
      </c>
      <c r="D7" s="14">
        <v>0</v>
      </c>
      <c r="E7" s="15"/>
    </row>
    <row r="8" spans="1:5" x14ac:dyDescent="0.25">
      <c r="A8" s="2"/>
      <c r="B8" s="16" t="s">
        <v>1256</v>
      </c>
      <c r="C8" s="14">
        <f>nota_115!C6-nota_115!C7</f>
        <v>0</v>
      </c>
      <c r="D8" s="14">
        <f>nota_115!D6-nota_115!D7</f>
        <v>0</v>
      </c>
      <c r="E8" s="15"/>
    </row>
    <row r="9" spans="1:5" x14ac:dyDescent="0.25">
      <c r="A9" s="2"/>
      <c r="B9" s="16" t="s">
        <v>1257</v>
      </c>
      <c r="C9" s="14">
        <v>0</v>
      </c>
      <c r="D9" s="14">
        <v>0</v>
      </c>
      <c r="E9" s="15"/>
    </row>
    <row r="10" spans="1:5" x14ac:dyDescent="0.25">
      <c r="A10" s="2"/>
      <c r="B10" s="10" t="s">
        <v>1258</v>
      </c>
      <c r="C10" s="13" t="e">
        <f>nota_115!C8/nota_115!C9</f>
        <v>#DIV/0!</v>
      </c>
      <c r="D10" s="13" t="e">
        <f>nota_115!D8/nota_115!D9</f>
        <v>#DIV/0!</v>
      </c>
      <c r="E10" s="15"/>
    </row>
    <row r="11" spans="1:5" x14ac:dyDescent="0.25">
      <c r="A11" s="2"/>
      <c r="B11" s="16" t="s">
        <v>30</v>
      </c>
      <c r="C11" s="14">
        <v>0</v>
      </c>
      <c r="D11" s="14">
        <v>0</v>
      </c>
      <c r="E11" s="15"/>
    </row>
    <row r="12" spans="1:5" x14ac:dyDescent="0.25">
      <c r="A12" s="2"/>
      <c r="B12" s="10" t="s">
        <v>1259</v>
      </c>
      <c r="C12" s="13" t="e">
        <f>nota_115!C8/nota_115!C11</f>
        <v>#DIV/0!</v>
      </c>
      <c r="D12" s="13" t="e">
        <f>nota_115!D8/nota_115!D11</f>
        <v>#DIV/0!</v>
      </c>
      <c r="E12" s="15"/>
    </row>
    <row r="13" spans="1:5" x14ac:dyDescent="0.25">
      <c r="A13" s="1"/>
      <c r="B13" s="11"/>
      <c r="C13" s="11"/>
      <c r="D13" s="11"/>
      <c r="E13" s="1"/>
    </row>
    <row r="14" spans="1:5" x14ac:dyDescent="0.25">
      <c r="A14" s="1"/>
      <c r="B14" s="17" t="s">
        <v>502</v>
      </c>
      <c r="C14" s="17"/>
      <c r="D14" s="17"/>
      <c r="E14" s="1"/>
    </row>
    <row r="15" spans="1:5" x14ac:dyDescent="0.25">
      <c r="A15" s="2"/>
      <c r="B15" s="109"/>
      <c r="C15" s="105"/>
      <c r="D15" s="105"/>
      <c r="E15" s="15"/>
    </row>
    <row r="16" spans="1:5" x14ac:dyDescent="0.25">
      <c r="A16" s="1"/>
      <c r="B16" s="11"/>
      <c r="C16" s="11"/>
      <c r="D16" s="11"/>
      <c r="E16" s="1"/>
    </row>
  </sheetData>
  <mergeCells count="2">
    <mergeCell ref="B3:D3"/>
    <mergeCell ref="B15:D15"/>
  </mergeCells>
  <pageMargins left="0.7" right="0.7" top="0.75" bottom="0.75" header="0.3" footer="0.3"/>
</worksheet>
</file>

<file path=xl/worksheets/sheet1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A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286</v>
      </c>
      <c r="C2" s="23"/>
      <c r="D2" s="23"/>
      <c r="E2" s="1"/>
    </row>
    <row r="3" spans="1:5" x14ac:dyDescent="0.25">
      <c r="A3" s="1"/>
      <c r="B3" s="106" t="s">
        <v>441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1260</v>
      </c>
      <c r="C6" s="13">
        <f>SUM(nota_116!C7:'nota_116'!C12)</f>
        <v>0</v>
      </c>
      <c r="D6" s="13">
        <f>SUM(nota_116!D7:'nota_116'!D12)</f>
        <v>0</v>
      </c>
      <c r="E6" s="15"/>
    </row>
    <row r="7" spans="1:5" x14ac:dyDescent="0.25">
      <c r="A7" s="2"/>
      <c r="B7" s="18" t="s">
        <v>1261</v>
      </c>
      <c r="C7" s="14">
        <v>0</v>
      </c>
      <c r="D7" s="14">
        <v>0</v>
      </c>
      <c r="E7" s="15"/>
    </row>
    <row r="8" spans="1:5" x14ac:dyDescent="0.25">
      <c r="A8" s="2"/>
      <c r="B8" s="18" t="s">
        <v>1262</v>
      </c>
      <c r="C8" s="14">
        <v>0</v>
      </c>
      <c r="D8" s="14">
        <v>0</v>
      </c>
      <c r="E8" s="15"/>
    </row>
    <row r="9" spans="1:5" x14ac:dyDescent="0.25">
      <c r="A9" s="2"/>
      <c r="B9" s="18" t="s">
        <v>1263</v>
      </c>
      <c r="C9" s="14">
        <v>0</v>
      </c>
      <c r="D9" s="14">
        <v>0</v>
      </c>
      <c r="E9" s="15"/>
    </row>
    <row r="10" spans="1:5" x14ac:dyDescent="0.25">
      <c r="A10" s="2"/>
      <c r="B10" s="18" t="s">
        <v>1264</v>
      </c>
      <c r="C10" s="14">
        <v>0</v>
      </c>
      <c r="D10" s="14">
        <v>0</v>
      </c>
      <c r="E10" s="15"/>
    </row>
    <row r="11" spans="1:5" x14ac:dyDescent="0.25">
      <c r="A11" s="2"/>
      <c r="B11" s="18" t="s">
        <v>1265</v>
      </c>
      <c r="C11" s="14">
        <v>0</v>
      </c>
      <c r="D11" s="14">
        <v>0</v>
      </c>
      <c r="E11" s="15"/>
    </row>
    <row r="12" spans="1:5" x14ac:dyDescent="0.25">
      <c r="A12" s="2"/>
      <c r="B12" s="18" t="s">
        <v>1266</v>
      </c>
      <c r="C12" s="14">
        <v>0</v>
      </c>
      <c r="D12" s="14">
        <v>0</v>
      </c>
      <c r="E12" s="15"/>
    </row>
    <row r="13" spans="1:5" x14ac:dyDescent="0.25">
      <c r="A13" s="2"/>
      <c r="B13" s="5" t="s">
        <v>1267</v>
      </c>
      <c r="C13" s="13">
        <f>SUM(nota_116!C14:'nota_116'!C19)</f>
        <v>0</v>
      </c>
      <c r="D13" s="13">
        <f>SUM(nota_116!D14:'nota_116'!D19)</f>
        <v>0</v>
      </c>
      <c r="E13" s="15"/>
    </row>
    <row r="14" spans="1:5" x14ac:dyDescent="0.25">
      <c r="A14" s="2"/>
      <c r="B14" s="18" t="s">
        <v>1261</v>
      </c>
      <c r="C14" s="14">
        <v>0</v>
      </c>
      <c r="D14" s="14">
        <v>0</v>
      </c>
      <c r="E14" s="15"/>
    </row>
    <row r="15" spans="1:5" x14ac:dyDescent="0.25">
      <c r="A15" s="2"/>
      <c r="B15" s="18" t="s">
        <v>1262</v>
      </c>
      <c r="C15" s="14">
        <v>0</v>
      </c>
      <c r="D15" s="14">
        <v>0</v>
      </c>
      <c r="E15" s="15"/>
    </row>
    <row r="16" spans="1:5" x14ac:dyDescent="0.25">
      <c r="A16" s="2"/>
      <c r="B16" s="18" t="s">
        <v>1263</v>
      </c>
      <c r="C16" s="14">
        <v>0</v>
      </c>
      <c r="D16" s="14">
        <v>0</v>
      </c>
      <c r="E16" s="15"/>
    </row>
    <row r="17" spans="1:5" x14ac:dyDescent="0.25">
      <c r="A17" s="2"/>
      <c r="B17" s="18" t="s">
        <v>1264</v>
      </c>
      <c r="C17" s="14">
        <v>0</v>
      </c>
      <c r="D17" s="14">
        <v>0</v>
      </c>
      <c r="E17" s="15"/>
    </row>
    <row r="18" spans="1:5" x14ac:dyDescent="0.25">
      <c r="A18" s="2"/>
      <c r="B18" s="18" t="s">
        <v>1265</v>
      </c>
      <c r="C18" s="14">
        <v>0</v>
      </c>
      <c r="D18" s="14">
        <v>0</v>
      </c>
      <c r="E18" s="15"/>
    </row>
    <row r="19" spans="1:5" x14ac:dyDescent="0.25">
      <c r="A19" s="2"/>
      <c r="B19" s="18" t="s">
        <v>1266</v>
      </c>
      <c r="C19" s="14">
        <v>0</v>
      </c>
      <c r="D19" s="14">
        <v>0</v>
      </c>
      <c r="E19" s="15"/>
    </row>
    <row r="20" spans="1:5" x14ac:dyDescent="0.25">
      <c r="A20" s="2"/>
      <c r="B20" s="10" t="s">
        <v>1268</v>
      </c>
      <c r="C20" s="13">
        <f>nota_116!C6+nota_116!C13</f>
        <v>0</v>
      </c>
      <c r="D20" s="13">
        <f>nota_116!D6+nota_116!D13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B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287</v>
      </c>
      <c r="C2" s="23"/>
      <c r="D2" s="23"/>
      <c r="E2" s="1"/>
    </row>
    <row r="3" spans="1:5" x14ac:dyDescent="0.25">
      <c r="A3" s="1"/>
      <c r="B3" s="106" t="s">
        <v>442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1269</v>
      </c>
      <c r="C6" s="13">
        <f>SUM(nota_117!C7:'nota_117'!C12)</f>
        <v>0</v>
      </c>
      <c r="D6" s="13">
        <f>SUM(nota_117!D7:'nota_117'!D12)</f>
        <v>0</v>
      </c>
      <c r="E6" s="15"/>
    </row>
    <row r="7" spans="1:5" x14ac:dyDescent="0.25">
      <c r="A7" s="2"/>
      <c r="B7" s="18" t="s">
        <v>1261</v>
      </c>
      <c r="C7" s="14">
        <v>0</v>
      </c>
      <c r="D7" s="14">
        <v>0</v>
      </c>
      <c r="E7" s="15"/>
    </row>
    <row r="8" spans="1:5" x14ac:dyDescent="0.25">
      <c r="A8" s="2"/>
      <c r="B8" s="18" t="s">
        <v>1262</v>
      </c>
      <c r="C8" s="14">
        <v>0</v>
      </c>
      <c r="D8" s="14">
        <v>0</v>
      </c>
      <c r="E8" s="15"/>
    </row>
    <row r="9" spans="1:5" x14ac:dyDescent="0.25">
      <c r="A9" s="2"/>
      <c r="B9" s="18" t="s">
        <v>1263</v>
      </c>
      <c r="C9" s="14">
        <v>0</v>
      </c>
      <c r="D9" s="14">
        <v>0</v>
      </c>
      <c r="E9" s="15"/>
    </row>
    <row r="10" spans="1:5" x14ac:dyDescent="0.25">
      <c r="A10" s="2"/>
      <c r="B10" s="18" t="s">
        <v>1264</v>
      </c>
      <c r="C10" s="14">
        <v>0</v>
      </c>
      <c r="D10" s="14">
        <v>0</v>
      </c>
      <c r="E10" s="15"/>
    </row>
    <row r="11" spans="1:5" x14ac:dyDescent="0.25">
      <c r="A11" s="2"/>
      <c r="B11" s="18" t="s">
        <v>1265</v>
      </c>
      <c r="C11" s="14">
        <v>0</v>
      </c>
      <c r="D11" s="14">
        <v>0</v>
      </c>
      <c r="E11" s="15"/>
    </row>
    <row r="12" spans="1:5" x14ac:dyDescent="0.25">
      <c r="A12" s="2"/>
      <c r="B12" s="18" t="s">
        <v>1266</v>
      </c>
      <c r="C12" s="14">
        <v>0</v>
      </c>
      <c r="D12" s="14">
        <v>0</v>
      </c>
      <c r="E12" s="15"/>
    </row>
    <row r="13" spans="1:5" x14ac:dyDescent="0.25">
      <c r="A13" s="2"/>
      <c r="B13" s="5" t="s">
        <v>1270</v>
      </c>
      <c r="C13" s="13">
        <f>SUM(nota_117!C14:'nota_117'!C19)</f>
        <v>0</v>
      </c>
      <c r="D13" s="13">
        <f>SUM(nota_117!D14:'nota_117'!D19)</f>
        <v>0</v>
      </c>
      <c r="E13" s="15"/>
    </row>
    <row r="14" spans="1:5" x14ac:dyDescent="0.25">
      <c r="A14" s="2"/>
      <c r="B14" s="18" t="s">
        <v>1261</v>
      </c>
      <c r="C14" s="14">
        <v>0</v>
      </c>
      <c r="D14" s="14">
        <v>0</v>
      </c>
      <c r="E14" s="15"/>
    </row>
    <row r="15" spans="1:5" x14ac:dyDescent="0.25">
      <c r="A15" s="2"/>
      <c r="B15" s="18" t="s">
        <v>1262</v>
      </c>
      <c r="C15" s="14">
        <v>0</v>
      </c>
      <c r="D15" s="14">
        <v>0</v>
      </c>
      <c r="E15" s="15"/>
    </row>
    <row r="16" spans="1:5" x14ac:dyDescent="0.25">
      <c r="A16" s="2"/>
      <c r="B16" s="18" t="s">
        <v>1263</v>
      </c>
      <c r="C16" s="14">
        <v>0</v>
      </c>
      <c r="D16" s="14">
        <v>0</v>
      </c>
      <c r="E16" s="15"/>
    </row>
    <row r="17" spans="1:5" x14ac:dyDescent="0.25">
      <c r="A17" s="2"/>
      <c r="B17" s="18" t="s">
        <v>1264</v>
      </c>
      <c r="C17" s="14">
        <v>0</v>
      </c>
      <c r="D17" s="14">
        <v>0</v>
      </c>
      <c r="E17" s="15"/>
    </row>
    <row r="18" spans="1:5" x14ac:dyDescent="0.25">
      <c r="A18" s="2"/>
      <c r="B18" s="18" t="s">
        <v>1265</v>
      </c>
      <c r="C18" s="14">
        <v>0</v>
      </c>
      <c r="D18" s="14">
        <v>0</v>
      </c>
      <c r="E18" s="15"/>
    </row>
    <row r="19" spans="1:5" x14ac:dyDescent="0.25">
      <c r="A19" s="2"/>
      <c r="B19" s="18" t="s">
        <v>1266</v>
      </c>
      <c r="C19" s="14">
        <v>0</v>
      </c>
      <c r="D19" s="14">
        <v>0</v>
      </c>
      <c r="E19" s="15"/>
    </row>
    <row r="20" spans="1:5" x14ac:dyDescent="0.25">
      <c r="A20" s="2"/>
      <c r="B20" s="10" t="s">
        <v>1271</v>
      </c>
      <c r="C20" s="13">
        <f>nota_117!C6+nota_117!C13</f>
        <v>0</v>
      </c>
      <c r="D20" s="13">
        <f>nota_117!D6+nota_117!D13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C00-000000000000}">
  <dimension ref="A1:F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288</v>
      </c>
      <c r="C2" s="23"/>
      <c r="D2" s="23"/>
      <c r="E2" s="23"/>
      <c r="F2" s="1"/>
    </row>
    <row r="3" spans="1:6" x14ac:dyDescent="0.25">
      <c r="A3" s="1"/>
      <c r="B3" s="106" t="s">
        <v>443</v>
      </c>
      <c r="C3" s="105"/>
      <c r="D3" s="105"/>
      <c r="E3" s="105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705</v>
      </c>
      <c r="C5" s="4" t="s">
        <v>1282</v>
      </c>
      <c r="D5" s="4" t="s">
        <v>1282</v>
      </c>
      <c r="E5" s="4" t="s">
        <v>1282</v>
      </c>
      <c r="F5" s="15"/>
    </row>
    <row r="6" spans="1:6" x14ac:dyDescent="0.25">
      <c r="A6" s="2"/>
      <c r="B6" s="18" t="s">
        <v>1272</v>
      </c>
      <c r="C6" s="16"/>
      <c r="D6" s="16"/>
      <c r="E6" s="16"/>
      <c r="F6" s="15"/>
    </row>
    <row r="7" spans="1:6" x14ac:dyDescent="0.25">
      <c r="A7" s="2"/>
      <c r="B7" s="18" t="s">
        <v>1273</v>
      </c>
      <c r="C7" s="16"/>
      <c r="D7" s="16"/>
      <c r="E7" s="16"/>
      <c r="F7" s="15"/>
    </row>
    <row r="8" spans="1:6" x14ac:dyDescent="0.25">
      <c r="A8" s="2"/>
      <c r="B8" s="18" t="s">
        <v>1274</v>
      </c>
      <c r="C8" s="16"/>
      <c r="D8" s="16"/>
      <c r="E8" s="16"/>
      <c r="F8" s="15"/>
    </row>
    <row r="9" spans="1:6" x14ac:dyDescent="0.25">
      <c r="A9" s="2"/>
      <c r="B9" s="18" t="s">
        <v>1275</v>
      </c>
      <c r="C9" s="16"/>
      <c r="D9" s="16"/>
      <c r="E9" s="16"/>
      <c r="F9" s="15"/>
    </row>
    <row r="10" spans="1:6" ht="30" x14ac:dyDescent="0.25">
      <c r="A10" s="2"/>
      <c r="B10" s="18" t="s">
        <v>1276</v>
      </c>
      <c r="C10" s="16"/>
      <c r="D10" s="16"/>
      <c r="E10" s="16"/>
      <c r="F10" s="15"/>
    </row>
    <row r="11" spans="1:6" ht="30" x14ac:dyDescent="0.25">
      <c r="A11" s="2"/>
      <c r="B11" s="18" t="s">
        <v>1277</v>
      </c>
      <c r="C11" s="16"/>
      <c r="D11" s="16"/>
      <c r="E11" s="16"/>
      <c r="F11" s="15"/>
    </row>
    <row r="12" spans="1:6" x14ac:dyDescent="0.25">
      <c r="A12" s="2"/>
      <c r="B12" s="18" t="s">
        <v>1278</v>
      </c>
      <c r="C12" s="16"/>
      <c r="D12" s="16"/>
      <c r="E12" s="16"/>
      <c r="F12" s="15"/>
    </row>
    <row r="13" spans="1:6" x14ac:dyDescent="0.25">
      <c r="A13" s="2"/>
      <c r="B13" s="18" t="s">
        <v>1279</v>
      </c>
      <c r="C13" s="16"/>
      <c r="D13" s="16"/>
      <c r="E13" s="16"/>
      <c r="F13" s="15"/>
    </row>
    <row r="14" spans="1:6" x14ac:dyDescent="0.25">
      <c r="A14" s="2"/>
      <c r="B14" s="18" t="s">
        <v>1280</v>
      </c>
      <c r="C14" s="16"/>
      <c r="D14" s="16"/>
      <c r="E14" s="16"/>
      <c r="F14" s="15"/>
    </row>
    <row r="15" spans="1:6" ht="30" x14ac:dyDescent="0.25">
      <c r="A15" s="2"/>
      <c r="B15" s="18" t="s">
        <v>1281</v>
      </c>
      <c r="C15" s="16"/>
      <c r="D15" s="16"/>
      <c r="E15" s="16"/>
      <c r="F15" s="15"/>
    </row>
    <row r="16" spans="1:6" x14ac:dyDescent="0.25">
      <c r="A16" s="1"/>
      <c r="B16" s="11"/>
      <c r="C16" s="11"/>
      <c r="D16" s="11"/>
      <c r="E16" s="11"/>
      <c r="F16" s="1"/>
    </row>
    <row r="17" spans="1:6" x14ac:dyDescent="0.25">
      <c r="A17" s="1"/>
      <c r="B17" s="17" t="s">
        <v>502</v>
      </c>
      <c r="C17" s="17"/>
      <c r="D17" s="17"/>
      <c r="E17" s="17"/>
      <c r="F17" s="1"/>
    </row>
    <row r="18" spans="1:6" x14ac:dyDescent="0.25">
      <c r="A18" s="2"/>
      <c r="B18" s="109"/>
      <c r="C18" s="105"/>
      <c r="D18" s="105"/>
      <c r="E18" s="105"/>
      <c r="F18" s="15"/>
    </row>
    <row r="19" spans="1:6" x14ac:dyDescent="0.25">
      <c r="A19" s="1"/>
      <c r="B19" s="11"/>
      <c r="C19" s="11"/>
      <c r="D19" s="11"/>
      <c r="E19" s="11"/>
      <c r="F19" s="1"/>
    </row>
  </sheetData>
  <mergeCells count="2">
    <mergeCell ref="B3:E3"/>
    <mergeCell ref="B18:E18"/>
  </mergeCells>
  <pageMargins left="0.7" right="0.7" top="0.75" bottom="0.75" header="0.3" footer="0.3"/>
</worksheet>
</file>

<file path=xl/worksheets/sheet1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D00-000000000000}">
  <dimension ref="A1:G3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289</v>
      </c>
      <c r="C2" s="23"/>
      <c r="D2" s="23"/>
      <c r="E2" s="23"/>
      <c r="F2" s="23"/>
      <c r="G2" s="1"/>
    </row>
    <row r="3" spans="1:7" x14ac:dyDescent="0.25">
      <c r="A3" s="1"/>
      <c r="B3" s="106" t="s">
        <v>444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705</v>
      </c>
      <c r="C5" s="4" t="s">
        <v>1303</v>
      </c>
      <c r="D5" s="4" t="s">
        <v>1303</v>
      </c>
      <c r="E5" s="4" t="s">
        <v>1303</v>
      </c>
      <c r="F5" s="4" t="s">
        <v>509</v>
      </c>
      <c r="G5" s="15"/>
    </row>
    <row r="6" spans="1:7" x14ac:dyDescent="0.25">
      <c r="A6" s="2"/>
      <c r="B6" s="18" t="s">
        <v>1283</v>
      </c>
      <c r="C6" s="14">
        <v>0</v>
      </c>
      <c r="D6" s="14">
        <v>0</v>
      </c>
      <c r="E6" s="14">
        <v>0</v>
      </c>
      <c r="F6" s="14">
        <f>SUM(nota_119!C6:'nota_119'!E6)</f>
        <v>0</v>
      </c>
      <c r="G6" s="15"/>
    </row>
    <row r="7" spans="1:7" x14ac:dyDescent="0.25">
      <c r="A7" s="2"/>
      <c r="B7" s="18" t="s">
        <v>1284</v>
      </c>
      <c r="C7" s="14">
        <v>0</v>
      </c>
      <c r="D7" s="14">
        <v>0</v>
      </c>
      <c r="E7" s="14">
        <v>0</v>
      </c>
      <c r="F7" s="14">
        <f>SUM(nota_119!C7:'nota_119'!E7)</f>
        <v>0</v>
      </c>
      <c r="G7" s="15"/>
    </row>
    <row r="8" spans="1:7" x14ac:dyDescent="0.25">
      <c r="A8" s="2"/>
      <c r="B8" s="18" t="s">
        <v>1285</v>
      </c>
      <c r="C8" s="14">
        <v>0</v>
      </c>
      <c r="D8" s="14">
        <v>0</v>
      </c>
      <c r="E8" s="14">
        <v>0</v>
      </c>
      <c r="F8" s="14">
        <f>SUM(nota_119!C8:'nota_119'!E8)</f>
        <v>0</v>
      </c>
      <c r="G8" s="15"/>
    </row>
    <row r="9" spans="1:7" ht="30" x14ac:dyDescent="0.25">
      <c r="A9" s="2"/>
      <c r="B9" s="18" t="s">
        <v>1286</v>
      </c>
      <c r="C9" s="14">
        <v>0</v>
      </c>
      <c r="D9" s="14">
        <v>0</v>
      </c>
      <c r="E9" s="14">
        <v>0</v>
      </c>
      <c r="F9" s="14">
        <f>SUM(nota_119!C9:'nota_119'!E9)</f>
        <v>0</v>
      </c>
      <c r="G9" s="15"/>
    </row>
    <row r="10" spans="1:7" x14ac:dyDescent="0.25">
      <c r="A10" s="2"/>
      <c r="B10" s="18" t="s">
        <v>1287</v>
      </c>
      <c r="C10" s="14">
        <f>SUM(nota_119!C11:'nota_119'!C14)</f>
        <v>0</v>
      </c>
      <c r="D10" s="14">
        <f>SUM(nota_119!D11:'nota_119'!D14)</f>
        <v>0</v>
      </c>
      <c r="E10" s="14">
        <f>SUM(nota_119!E11:'nota_119'!E14)</f>
        <v>0</v>
      </c>
      <c r="F10" s="14">
        <f>SUM(nota_119!F11:'nota_119'!F14)</f>
        <v>0</v>
      </c>
      <c r="G10" s="15"/>
    </row>
    <row r="11" spans="1:7" x14ac:dyDescent="0.25">
      <c r="A11" s="2"/>
      <c r="B11" s="7" t="s">
        <v>1288</v>
      </c>
      <c r="C11" s="14">
        <v>0</v>
      </c>
      <c r="D11" s="14">
        <v>0</v>
      </c>
      <c r="E11" s="14">
        <v>0</v>
      </c>
      <c r="F11" s="14">
        <f>SUM(nota_119!C11:'nota_119'!E11)</f>
        <v>0</v>
      </c>
      <c r="G11" s="15"/>
    </row>
    <row r="12" spans="1:7" x14ac:dyDescent="0.25">
      <c r="A12" s="2"/>
      <c r="B12" s="7" t="s">
        <v>1289</v>
      </c>
      <c r="C12" s="14">
        <v>0</v>
      </c>
      <c r="D12" s="14">
        <v>0</v>
      </c>
      <c r="E12" s="14">
        <v>0</v>
      </c>
      <c r="F12" s="14">
        <f>SUM(nota_119!C12:'nota_119'!E12)</f>
        <v>0</v>
      </c>
      <c r="G12" s="15"/>
    </row>
    <row r="13" spans="1:7" x14ac:dyDescent="0.25">
      <c r="A13" s="2"/>
      <c r="B13" s="7" t="s">
        <v>1060</v>
      </c>
      <c r="C13" s="14">
        <v>0</v>
      </c>
      <c r="D13" s="14">
        <v>0</v>
      </c>
      <c r="E13" s="14">
        <v>0</v>
      </c>
      <c r="F13" s="14">
        <f>SUM(nota_119!C13:'nota_119'!E13)</f>
        <v>0</v>
      </c>
      <c r="G13" s="15"/>
    </row>
    <row r="14" spans="1:7" x14ac:dyDescent="0.25">
      <c r="A14" s="2"/>
      <c r="B14" s="7" t="s">
        <v>1290</v>
      </c>
      <c r="C14" s="14">
        <f>SUM(nota_119!C15:'nota_119'!C16)</f>
        <v>0</v>
      </c>
      <c r="D14" s="14">
        <f>SUM(nota_119!D15:'nota_119'!D16)</f>
        <v>0</v>
      </c>
      <c r="E14" s="14">
        <f>SUM(nota_119!E15:'nota_119'!E16)</f>
        <v>0</v>
      </c>
      <c r="F14" s="14">
        <f>SUM(nota_119!F15:'nota_119'!F16)</f>
        <v>0</v>
      </c>
      <c r="G14" s="15"/>
    </row>
    <row r="15" spans="1:7" x14ac:dyDescent="0.25">
      <c r="A15" s="2"/>
      <c r="B15" s="8" t="s">
        <v>1291</v>
      </c>
      <c r="C15" s="14">
        <v>0</v>
      </c>
      <c r="D15" s="14">
        <v>0</v>
      </c>
      <c r="E15" s="14">
        <v>0</v>
      </c>
      <c r="F15" s="14">
        <f>SUM(nota_119!C15:'nota_119'!E15)</f>
        <v>0</v>
      </c>
      <c r="G15" s="15"/>
    </row>
    <row r="16" spans="1:7" x14ac:dyDescent="0.25">
      <c r="A16" s="2"/>
      <c r="B16" s="8" t="s">
        <v>1292</v>
      </c>
      <c r="C16" s="14">
        <v>0</v>
      </c>
      <c r="D16" s="14">
        <v>0</v>
      </c>
      <c r="E16" s="14">
        <v>0</v>
      </c>
      <c r="F16" s="14">
        <f>SUM(nota_119!C16:'nota_119'!E16)</f>
        <v>0</v>
      </c>
      <c r="G16" s="15"/>
    </row>
    <row r="17" spans="1:7" x14ac:dyDescent="0.25">
      <c r="A17" s="2"/>
      <c r="B17" s="18" t="s">
        <v>1293</v>
      </c>
      <c r="C17" s="14">
        <f>SUM(nota_119!C18:'nota_119'!C19)</f>
        <v>0</v>
      </c>
      <c r="D17" s="14">
        <f>SUM(nota_119!D18:'nota_119'!D19)</f>
        <v>0</v>
      </c>
      <c r="E17" s="14">
        <f>SUM(nota_119!E18:'nota_119'!E19)</f>
        <v>0</v>
      </c>
      <c r="F17" s="14">
        <f>SUM(nota_119!F18:'nota_119'!F19)</f>
        <v>0</v>
      </c>
      <c r="G17" s="15"/>
    </row>
    <row r="18" spans="1:7" x14ac:dyDescent="0.25">
      <c r="A18" s="2"/>
      <c r="B18" s="7" t="s">
        <v>1294</v>
      </c>
      <c r="C18" s="14">
        <v>0</v>
      </c>
      <c r="D18" s="14">
        <v>0</v>
      </c>
      <c r="E18" s="14">
        <v>0</v>
      </c>
      <c r="F18" s="14">
        <f>SUM(nota_119!C18:'nota_119'!E18)</f>
        <v>0</v>
      </c>
      <c r="G18" s="15"/>
    </row>
    <row r="19" spans="1:7" x14ac:dyDescent="0.25">
      <c r="A19" s="2"/>
      <c r="B19" s="7" t="s">
        <v>1295</v>
      </c>
      <c r="C19" s="14">
        <v>0</v>
      </c>
      <c r="D19" s="14">
        <v>0</v>
      </c>
      <c r="E19" s="14">
        <v>0</v>
      </c>
      <c r="F19" s="14">
        <f>SUM(nota_119!C19:'nota_119'!E19)</f>
        <v>0</v>
      </c>
      <c r="G19" s="15"/>
    </row>
    <row r="20" spans="1:7" x14ac:dyDescent="0.25">
      <c r="A20" s="2"/>
      <c r="B20" s="18" t="s">
        <v>1296</v>
      </c>
      <c r="C20" s="14">
        <f>SUM(nota_119!C21:'nota_119'!C22)</f>
        <v>0</v>
      </c>
      <c r="D20" s="14">
        <f>SUM(nota_119!D21:'nota_119'!D22)</f>
        <v>0</v>
      </c>
      <c r="E20" s="14">
        <f>SUM(nota_119!E21:'nota_119'!E22)</f>
        <v>0</v>
      </c>
      <c r="F20" s="14">
        <f>SUM(nota_119!F21:'nota_119'!F22)</f>
        <v>0</v>
      </c>
      <c r="G20" s="15"/>
    </row>
    <row r="21" spans="1:7" x14ac:dyDescent="0.25">
      <c r="A21" s="2"/>
      <c r="B21" s="7" t="s">
        <v>1297</v>
      </c>
      <c r="C21" s="14">
        <v>0</v>
      </c>
      <c r="D21" s="14">
        <v>0</v>
      </c>
      <c r="E21" s="14">
        <v>0</v>
      </c>
      <c r="F21" s="14">
        <f>SUM(nota_119!C21:'nota_119'!E21)</f>
        <v>0</v>
      </c>
      <c r="G21" s="15"/>
    </row>
    <row r="22" spans="1:7" x14ac:dyDescent="0.25">
      <c r="A22" s="2"/>
      <c r="B22" s="7" t="s">
        <v>1298</v>
      </c>
      <c r="C22" s="14">
        <v>0</v>
      </c>
      <c r="D22" s="14">
        <v>0</v>
      </c>
      <c r="E22" s="14">
        <v>0</v>
      </c>
      <c r="F22" s="14">
        <f>SUM(nota_119!C22:'nota_119'!E22)</f>
        <v>0</v>
      </c>
      <c r="G22" s="15"/>
    </row>
    <row r="23" spans="1:7" x14ac:dyDescent="0.25">
      <c r="A23" s="2"/>
      <c r="B23" s="18" t="s">
        <v>1299</v>
      </c>
      <c r="C23" s="14">
        <v>0</v>
      </c>
      <c r="D23" s="14">
        <v>0</v>
      </c>
      <c r="E23" s="14">
        <v>0</v>
      </c>
      <c r="F23" s="14">
        <f>SUM(nota_119!C23:'nota_119'!E23)</f>
        <v>0</v>
      </c>
      <c r="G23" s="15"/>
    </row>
    <row r="24" spans="1:7" x14ac:dyDescent="0.25">
      <c r="A24" s="2"/>
      <c r="B24" s="18" t="s">
        <v>1300</v>
      </c>
      <c r="C24" s="14">
        <v>0</v>
      </c>
      <c r="D24" s="14">
        <v>0</v>
      </c>
      <c r="E24" s="14">
        <v>0</v>
      </c>
      <c r="F24" s="14">
        <f>SUM(nota_119!C24:'nota_119'!E24)</f>
        <v>0</v>
      </c>
      <c r="G24" s="15"/>
    </row>
    <row r="25" spans="1:7" x14ac:dyDescent="0.25">
      <c r="A25" s="2"/>
      <c r="B25" s="18" t="s">
        <v>1301</v>
      </c>
      <c r="C25" s="14">
        <v>0</v>
      </c>
      <c r="D25" s="14">
        <v>0</v>
      </c>
      <c r="E25" s="14">
        <v>0</v>
      </c>
      <c r="F25" s="14">
        <f>SUM(nota_119!C25:'nota_119'!E25)</f>
        <v>0</v>
      </c>
      <c r="G25" s="15"/>
    </row>
    <row r="26" spans="1:7" x14ac:dyDescent="0.25">
      <c r="A26" s="2"/>
      <c r="B26" s="18" t="s">
        <v>1302</v>
      </c>
      <c r="C26" s="14">
        <v>0</v>
      </c>
      <c r="D26" s="14">
        <v>0</v>
      </c>
      <c r="E26" s="14">
        <v>0</v>
      </c>
      <c r="F26" s="14">
        <f>SUM(nota_119!C26:'nota_119'!E26)</f>
        <v>0</v>
      </c>
      <c r="G26" s="15"/>
    </row>
    <row r="27" spans="1:7" x14ac:dyDescent="0.25">
      <c r="A27" s="1"/>
      <c r="B27" s="11"/>
      <c r="C27" s="11"/>
      <c r="D27" s="11"/>
      <c r="E27" s="11"/>
      <c r="F27" s="11"/>
      <c r="G27" s="1"/>
    </row>
    <row r="28" spans="1:7" x14ac:dyDescent="0.25">
      <c r="A28" s="1"/>
      <c r="B28" s="17" t="s">
        <v>502</v>
      </c>
      <c r="C28" s="17"/>
      <c r="D28" s="17"/>
      <c r="E28" s="17"/>
      <c r="F28" s="17"/>
      <c r="G28" s="1"/>
    </row>
    <row r="29" spans="1:7" x14ac:dyDescent="0.25">
      <c r="A29" s="2"/>
      <c r="B29" s="109"/>
      <c r="C29" s="105"/>
      <c r="D29" s="105"/>
      <c r="E29" s="105"/>
      <c r="F29" s="105"/>
      <c r="G29" s="15"/>
    </row>
    <row r="30" spans="1:7" x14ac:dyDescent="0.25">
      <c r="A30" s="1"/>
      <c r="B30" s="11"/>
      <c r="C30" s="11"/>
      <c r="D30" s="11"/>
      <c r="E30" s="11"/>
      <c r="F30" s="11"/>
      <c r="G30" s="1"/>
    </row>
  </sheetData>
  <mergeCells count="2">
    <mergeCell ref="B3:F3"/>
    <mergeCell ref="B29:F29"/>
  </mergeCells>
  <pageMargins left="0.7" right="0.7" top="0.75" bottom="0.75" header="0.3" footer="0.3"/>
</worksheet>
</file>

<file path=xl/worksheets/sheet1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E00-000000000000}">
  <dimension ref="A1:G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290</v>
      </c>
      <c r="C2" s="23"/>
      <c r="D2" s="23"/>
      <c r="E2" s="23"/>
      <c r="F2" s="23"/>
      <c r="G2" s="1"/>
    </row>
    <row r="3" spans="1:7" x14ac:dyDescent="0.25">
      <c r="A3" s="1"/>
      <c r="B3" s="106" t="s">
        <v>445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/>
      <c r="C5" s="4" t="s">
        <v>1310</v>
      </c>
      <c r="D5" s="4" t="s">
        <v>1310</v>
      </c>
      <c r="E5" s="4" t="s">
        <v>1310</v>
      </c>
      <c r="F5" s="4" t="s">
        <v>509</v>
      </c>
      <c r="G5" s="15"/>
    </row>
    <row r="6" spans="1:7" x14ac:dyDescent="0.25">
      <c r="A6" s="2"/>
      <c r="B6" s="18" t="s">
        <v>1272</v>
      </c>
      <c r="C6" s="16"/>
      <c r="D6" s="16"/>
      <c r="E6" s="16"/>
      <c r="F6" s="16"/>
      <c r="G6" s="15"/>
    </row>
    <row r="7" spans="1:7" x14ac:dyDescent="0.25">
      <c r="A7" s="2"/>
      <c r="B7" s="18" t="s">
        <v>1273</v>
      </c>
      <c r="C7" s="16"/>
      <c r="D7" s="16"/>
      <c r="E7" s="16"/>
      <c r="F7" s="16"/>
      <c r="G7" s="15"/>
    </row>
    <row r="8" spans="1:7" x14ac:dyDescent="0.25">
      <c r="A8" s="2"/>
      <c r="B8" s="18" t="s">
        <v>1274</v>
      </c>
      <c r="C8" s="16"/>
      <c r="D8" s="16"/>
      <c r="E8" s="16"/>
      <c r="F8" s="16"/>
      <c r="G8" s="15"/>
    </row>
    <row r="9" spans="1:7" x14ac:dyDescent="0.25">
      <c r="A9" s="2"/>
      <c r="B9" s="18" t="s">
        <v>1275</v>
      </c>
      <c r="C9" s="16"/>
      <c r="D9" s="16"/>
      <c r="E9" s="16"/>
      <c r="F9" s="16"/>
      <c r="G9" s="15"/>
    </row>
    <row r="10" spans="1:7" x14ac:dyDescent="0.25">
      <c r="A10" s="2"/>
      <c r="B10" s="18" t="s">
        <v>1304</v>
      </c>
      <c r="C10" s="14">
        <v>0</v>
      </c>
      <c r="D10" s="14">
        <v>0</v>
      </c>
      <c r="E10" s="14">
        <v>0</v>
      </c>
      <c r="F10" s="14">
        <f>SUM(nota_120!C10:'nota_120'!E10)</f>
        <v>0</v>
      </c>
      <c r="G10" s="15"/>
    </row>
    <row r="11" spans="1:7" x14ac:dyDescent="0.25">
      <c r="A11" s="2"/>
      <c r="B11" s="18" t="s">
        <v>1305</v>
      </c>
      <c r="C11" s="14">
        <v>0</v>
      </c>
      <c r="D11" s="14">
        <v>0</v>
      </c>
      <c r="E11" s="14">
        <v>0</v>
      </c>
      <c r="F11" s="14">
        <f>SUM(nota_120!C11:'nota_120'!E11)</f>
        <v>0</v>
      </c>
      <c r="G11" s="15"/>
    </row>
    <row r="12" spans="1:7" x14ac:dyDescent="0.25">
      <c r="A12" s="2"/>
      <c r="B12" s="7" t="s">
        <v>1288</v>
      </c>
      <c r="C12" s="14">
        <v>0</v>
      </c>
      <c r="D12" s="14">
        <v>0</v>
      </c>
      <c r="E12" s="14">
        <v>0</v>
      </c>
      <c r="F12" s="14">
        <f>SUM(nota_120!C12:'nota_120'!E12)</f>
        <v>0</v>
      </c>
      <c r="G12" s="15"/>
    </row>
    <row r="13" spans="1:7" x14ac:dyDescent="0.25">
      <c r="A13" s="2"/>
      <c r="B13" s="18" t="s">
        <v>1306</v>
      </c>
      <c r="C13" s="14">
        <v>0</v>
      </c>
      <c r="D13" s="14">
        <v>0</v>
      </c>
      <c r="E13" s="14">
        <v>0</v>
      </c>
      <c r="F13" s="14">
        <f>SUM(nota_120!C13:'nota_120'!E13)</f>
        <v>0</v>
      </c>
      <c r="G13" s="15"/>
    </row>
    <row r="14" spans="1:7" x14ac:dyDescent="0.25">
      <c r="A14" s="2"/>
      <c r="B14" s="18" t="s">
        <v>1307</v>
      </c>
      <c r="C14" s="14">
        <v>0</v>
      </c>
      <c r="D14" s="14">
        <v>0</v>
      </c>
      <c r="E14" s="14">
        <v>0</v>
      </c>
      <c r="F14" s="14">
        <f>SUM(nota_120!C14:'nota_120'!E14)</f>
        <v>0</v>
      </c>
      <c r="G14" s="15"/>
    </row>
    <row r="15" spans="1:7" ht="30" x14ac:dyDescent="0.25">
      <c r="A15" s="2"/>
      <c r="B15" s="18" t="s">
        <v>1308</v>
      </c>
      <c r="C15" s="14">
        <v>0</v>
      </c>
      <c r="D15" s="14">
        <v>0</v>
      </c>
      <c r="E15" s="14">
        <v>0</v>
      </c>
      <c r="F15" s="14">
        <f>SUM(nota_120!C15:'nota_120'!E15)</f>
        <v>0</v>
      </c>
      <c r="G15" s="15"/>
    </row>
    <row r="16" spans="1:7" ht="30" x14ac:dyDescent="0.25">
      <c r="A16" s="2"/>
      <c r="B16" s="18" t="s">
        <v>1309</v>
      </c>
      <c r="C16" s="14">
        <v>0</v>
      </c>
      <c r="D16" s="14">
        <v>0</v>
      </c>
      <c r="E16" s="14">
        <v>0</v>
      </c>
      <c r="F16" s="14">
        <f>SUM(nota_120!C16:'nota_120'!E16)</f>
        <v>0</v>
      </c>
      <c r="G16" s="15"/>
    </row>
    <row r="17" spans="1:7" x14ac:dyDescent="0.25">
      <c r="A17" s="1"/>
      <c r="B17" s="11"/>
      <c r="C17" s="11"/>
      <c r="D17" s="11"/>
      <c r="E17" s="11"/>
      <c r="F17" s="11"/>
      <c r="G17" s="1"/>
    </row>
    <row r="18" spans="1:7" x14ac:dyDescent="0.25">
      <c r="A18" s="1"/>
      <c r="B18" s="17" t="s">
        <v>502</v>
      </c>
      <c r="C18" s="17"/>
      <c r="D18" s="17"/>
      <c r="E18" s="17"/>
      <c r="F18" s="17"/>
      <c r="G18" s="1"/>
    </row>
    <row r="19" spans="1:7" x14ac:dyDescent="0.25">
      <c r="A19" s="2"/>
      <c r="B19" s="109"/>
      <c r="C19" s="105"/>
      <c r="D19" s="105"/>
      <c r="E19" s="105"/>
      <c r="F19" s="105"/>
      <c r="G19" s="15"/>
    </row>
    <row r="20" spans="1:7" x14ac:dyDescent="0.25">
      <c r="A20" s="1"/>
      <c r="B20" s="11"/>
      <c r="C20" s="11"/>
      <c r="D20" s="11"/>
      <c r="E20" s="11"/>
      <c r="F20" s="11"/>
      <c r="G20" s="1"/>
    </row>
  </sheetData>
  <mergeCells count="2">
    <mergeCell ref="B3:F3"/>
    <mergeCell ref="B19:F19"/>
  </mergeCells>
  <pageMargins left="0.7" right="0.7" top="0.75" bottom="0.75" header="0.3" footer="0.3"/>
</worksheet>
</file>

<file path=xl/worksheets/sheet1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7F00-000000000000}">
  <dimension ref="A1:K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291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446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90" x14ac:dyDescent="0.25">
      <c r="A5" s="2"/>
      <c r="B5" s="4" t="s">
        <v>1249</v>
      </c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1311</v>
      </c>
      <c r="K5" s="15"/>
    </row>
    <row r="6" spans="1:11" x14ac:dyDescent="0.25">
      <c r="A6" s="2"/>
      <c r="B6" s="16" t="s">
        <v>556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nota_121!C6+nota_121!E6+nota_121!G6+nota_121!I6</f>
        <v>0</v>
      </c>
      <c r="K6" s="15"/>
    </row>
    <row r="7" spans="1:11" x14ac:dyDescent="0.25">
      <c r="A7" s="2"/>
      <c r="B7" s="16" t="s">
        <v>557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nota_121!C7+nota_121!E7+nota_121!G7+nota_121!I7</f>
        <v>0</v>
      </c>
      <c r="K7" s="15"/>
    </row>
    <row r="8" spans="1:11" x14ac:dyDescent="0.25">
      <c r="A8" s="2"/>
      <c r="B8" s="16" t="s">
        <v>558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nota_121!C8+nota_121!E8+nota_121!G8+nota_121!I8</f>
        <v>0</v>
      </c>
      <c r="K8" s="15"/>
    </row>
    <row r="9" spans="1:11" x14ac:dyDescent="0.25">
      <c r="A9" s="2"/>
      <c r="B9" s="16" t="s">
        <v>559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nota_121!C9+nota_121!E9+nota_121!G9+nota_121!I9</f>
        <v>0</v>
      </c>
      <c r="K9" s="15"/>
    </row>
    <row r="10" spans="1:11" x14ac:dyDescent="0.25">
      <c r="A10" s="2"/>
      <c r="B10" s="16" t="s">
        <v>560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nota_121!C10+nota_121!E10+nota_121!G10+nota_121!I10</f>
        <v>0</v>
      </c>
      <c r="K10" s="15"/>
    </row>
    <row r="11" spans="1:1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25">
      <c r="A12" s="1"/>
      <c r="B12" s="17" t="s">
        <v>502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2"/>
      <c r="B13" s="109"/>
      <c r="C13" s="105"/>
      <c r="D13" s="105"/>
      <c r="E13" s="105"/>
      <c r="F13" s="105"/>
      <c r="G13" s="105"/>
      <c r="H13" s="105"/>
      <c r="I13" s="105"/>
      <c r="J13" s="105"/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6"/>
  <sheetViews>
    <sheetView zoomScaleNormal="100" workbookViewId="0">
      <selection activeCell="F30" sqref="F30"/>
    </sheetView>
  </sheetViews>
  <sheetFormatPr defaultRowHeight="15" x14ac:dyDescent="0.25"/>
  <cols>
    <col min="1" max="1" width="2.7109375" customWidth="1"/>
    <col min="2" max="2" width="59.5703125" customWidth="1"/>
    <col min="3" max="3" width="13.7109375" customWidth="1"/>
    <col min="4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175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330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17"/>
      <c r="C4" s="17"/>
      <c r="D4" s="17"/>
      <c r="E4" s="17"/>
      <c r="F4" s="17"/>
      <c r="G4" s="17"/>
      <c r="H4" s="17"/>
      <c r="I4" s="17"/>
      <c r="J4" s="1"/>
    </row>
    <row r="5" spans="1:10" ht="60" x14ac:dyDescent="0.25">
      <c r="A5" s="2"/>
      <c r="B5" s="4"/>
      <c r="C5" s="4" t="s">
        <v>521</v>
      </c>
      <c r="D5" s="4" t="s">
        <v>522</v>
      </c>
      <c r="E5" s="4" t="s">
        <v>523</v>
      </c>
      <c r="F5" s="4" t="s">
        <v>524</v>
      </c>
      <c r="G5" s="4" t="s">
        <v>525</v>
      </c>
      <c r="H5" s="4" t="s">
        <v>1666</v>
      </c>
      <c r="I5" s="4" t="s">
        <v>509</v>
      </c>
      <c r="J5" s="15"/>
    </row>
    <row r="6" spans="1:10" x14ac:dyDescent="0.25">
      <c r="A6" s="2"/>
      <c r="B6" s="10" t="s">
        <v>482</v>
      </c>
      <c r="C6" s="13">
        <v>0</v>
      </c>
      <c r="D6" s="13">
        <v>0</v>
      </c>
      <c r="E6" s="13">
        <v>0</v>
      </c>
      <c r="F6" s="13">
        <f>6494.37+103660</f>
        <v>110154.37</v>
      </c>
      <c r="G6" s="13">
        <f>218880.35</f>
        <v>218880.35</v>
      </c>
      <c r="H6" s="13">
        <v>0</v>
      </c>
      <c r="I6" s="13">
        <f>SUM(nota_004!C6:'nota_004'!H6)</f>
        <v>329034.71999999997</v>
      </c>
      <c r="J6" s="15"/>
    </row>
    <row r="7" spans="1:10" x14ac:dyDescent="0.25">
      <c r="A7" s="2"/>
      <c r="B7" s="24" t="s">
        <v>483</v>
      </c>
      <c r="C7" s="14">
        <f>SUM(nota_004!C8:'nota_004'!C10)</f>
        <v>0</v>
      </c>
      <c r="D7" s="14">
        <f>SUM(nota_004!D8:'nota_004'!D10)</f>
        <v>0</v>
      </c>
      <c r="E7" s="14">
        <f>SUM(nota_004!E8:'nota_004'!E10)</f>
        <v>0</v>
      </c>
      <c r="F7" s="14">
        <f>SUM(nota_004!F8:'nota_004'!F10)</f>
        <v>0</v>
      </c>
      <c r="G7" s="14">
        <f>SUM(nota_004!G8:'nota_004'!G10)</f>
        <v>0</v>
      </c>
      <c r="H7" s="14">
        <f>SUM(nota_004!H8:'nota_004'!H10)</f>
        <v>3994.12</v>
      </c>
      <c r="I7" s="14">
        <f>SUM(nota_004!C7:'nota_004'!H7)</f>
        <v>3994.12</v>
      </c>
      <c r="J7" s="15"/>
    </row>
    <row r="8" spans="1:10" x14ac:dyDescent="0.25">
      <c r="A8" s="2"/>
      <c r="B8" s="18" t="s">
        <v>484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3994.12</v>
      </c>
      <c r="I8" s="14">
        <f>SUM(nota_004!C8:'nota_004'!H8)</f>
        <v>3994.12</v>
      </c>
      <c r="J8" s="15"/>
    </row>
    <row r="9" spans="1:10" x14ac:dyDescent="0.25">
      <c r="A9" s="2"/>
      <c r="B9" s="18" t="s">
        <v>485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SUM(nota_004!C9:'nota_004'!H9)</f>
        <v>0</v>
      </c>
      <c r="J9" s="15"/>
    </row>
    <row r="10" spans="1:10" x14ac:dyDescent="0.25">
      <c r="A10" s="2"/>
      <c r="B10" s="18" t="s">
        <v>486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SUM(nota_004!C10:'nota_004'!H10)</f>
        <v>0</v>
      </c>
      <c r="J10" s="15"/>
    </row>
    <row r="11" spans="1:10" x14ac:dyDescent="0.25">
      <c r="A11" s="2"/>
      <c r="B11" s="24" t="s">
        <v>487</v>
      </c>
      <c r="C11" s="14">
        <f>SUM(nota_004!C12:'nota_004'!C16)</f>
        <v>0</v>
      </c>
      <c r="D11" s="14">
        <f>SUM(nota_004!D12:'nota_004'!D16)</f>
        <v>0</v>
      </c>
      <c r="E11" s="14">
        <f>SUM(nota_004!E12:'nota_004'!E16)</f>
        <v>0</v>
      </c>
      <c r="F11" s="14">
        <f>SUM(nota_004!F12:'nota_004'!F16)</f>
        <v>0</v>
      </c>
      <c r="G11" s="14">
        <f>SUM(nota_004!G12:'nota_004'!G16)</f>
        <v>0</v>
      </c>
      <c r="H11" s="14">
        <f>SUM(nota_004!H12:'nota_004'!H16)</f>
        <v>0</v>
      </c>
      <c r="I11" s="14">
        <f>SUM(nota_004!C11:'nota_004'!H11)</f>
        <v>0</v>
      </c>
      <c r="J11" s="15"/>
    </row>
    <row r="12" spans="1:10" x14ac:dyDescent="0.25">
      <c r="A12" s="2"/>
      <c r="B12" s="18" t="s">
        <v>488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SUM(nota_004!C12:'nota_004'!H12)</f>
        <v>0</v>
      </c>
      <c r="J12" s="15"/>
    </row>
    <row r="13" spans="1:10" x14ac:dyDescent="0.25">
      <c r="A13" s="2"/>
      <c r="B13" s="18" t="s">
        <v>518</v>
      </c>
      <c r="C13" s="14">
        <v>0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f>SUM(nota_004!C13:'nota_004'!H13)</f>
        <v>0</v>
      </c>
      <c r="J13" s="15"/>
    </row>
    <row r="14" spans="1:10" x14ac:dyDescent="0.25">
      <c r="A14" s="2"/>
      <c r="B14" s="18" t="s">
        <v>489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SUM(nota_004!C14:'nota_004'!H14)</f>
        <v>0</v>
      </c>
      <c r="J14" s="15"/>
    </row>
    <row r="15" spans="1:10" x14ac:dyDescent="0.25">
      <c r="A15" s="2"/>
      <c r="B15" s="18" t="s">
        <v>485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SUM(nota_004!C15:'nota_004'!H15)</f>
        <v>0</v>
      </c>
      <c r="J15" s="15"/>
    </row>
    <row r="16" spans="1:10" x14ac:dyDescent="0.25">
      <c r="A16" s="2"/>
      <c r="B16" s="18" t="s">
        <v>486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SUM(nota_004!C16:'nota_004'!H16)</f>
        <v>0</v>
      </c>
      <c r="J16" s="15"/>
    </row>
    <row r="17" spans="1:10" x14ac:dyDescent="0.25">
      <c r="A17" s="2"/>
      <c r="B17" s="10" t="s">
        <v>490</v>
      </c>
      <c r="C17" s="13">
        <f>nota_004!C6+nota_004!C7-nota_004!C11</f>
        <v>0</v>
      </c>
      <c r="D17" s="13">
        <f>nota_004!D6+nota_004!D7-nota_004!D11</f>
        <v>0</v>
      </c>
      <c r="E17" s="13">
        <f>nota_004!E6+nota_004!E7-nota_004!E11</f>
        <v>0</v>
      </c>
      <c r="F17" s="13">
        <f>nota_004!F6+nota_004!F7-nota_004!F11</f>
        <v>110154.37</v>
      </c>
      <c r="G17" s="13">
        <f>nota_004!G6+nota_004!G7-nota_004!G11</f>
        <v>218880.35</v>
      </c>
      <c r="H17" s="13">
        <f>nota_004!H6+nota_004!H7-nota_004!H11</f>
        <v>3994.12</v>
      </c>
      <c r="I17" s="13">
        <f>SUM(nota_004!C17:'nota_004'!H17)</f>
        <v>333028.83999999997</v>
      </c>
      <c r="J17" s="15"/>
    </row>
    <row r="18" spans="1:10" x14ac:dyDescent="0.25">
      <c r="A18" s="2"/>
      <c r="B18" s="10" t="s">
        <v>519</v>
      </c>
      <c r="C18" s="13">
        <v>0</v>
      </c>
      <c r="D18" s="13">
        <v>0</v>
      </c>
      <c r="E18" s="13">
        <v>0</v>
      </c>
      <c r="F18" s="13">
        <f>6494.37+103299.02</f>
        <v>109793.39</v>
      </c>
      <c r="G18" s="13">
        <f>69239.22</f>
        <v>69239.22</v>
      </c>
      <c r="H18" s="13">
        <v>0</v>
      </c>
      <c r="I18" s="13">
        <f>SUM(nota_004!C18:'nota_004'!H18)</f>
        <v>179032.61</v>
      </c>
      <c r="J18" s="15"/>
    </row>
    <row r="19" spans="1:10" x14ac:dyDescent="0.25">
      <c r="A19" s="2"/>
      <c r="B19" s="24" t="s">
        <v>492</v>
      </c>
      <c r="C19" s="14">
        <v>0</v>
      </c>
      <c r="D19" s="14">
        <v>0</v>
      </c>
      <c r="E19" s="14">
        <v>0</v>
      </c>
      <c r="F19" s="14">
        <v>360.98</v>
      </c>
      <c r="G19" s="14">
        <f>30508.8</f>
        <v>30508.799999999999</v>
      </c>
      <c r="H19" s="14">
        <v>3994.12</v>
      </c>
      <c r="I19" s="14">
        <f>SUM(nota_004!C19:'nota_004'!H19)</f>
        <v>34863.9</v>
      </c>
      <c r="J19" s="15"/>
    </row>
    <row r="20" spans="1:10" x14ac:dyDescent="0.25">
      <c r="A20" s="2"/>
      <c r="B20" s="24" t="s">
        <v>487</v>
      </c>
      <c r="C20" s="14">
        <f>SUM(nota_004!C21:'nota_004'!C24)</f>
        <v>0</v>
      </c>
      <c r="D20" s="14">
        <f>SUM(nota_004!D21:'nota_004'!D24)</f>
        <v>0</v>
      </c>
      <c r="E20" s="14">
        <f>SUM(nota_004!E21:'nota_004'!E24)</f>
        <v>0</v>
      </c>
      <c r="F20" s="14">
        <f>SUM(nota_004!F21:'nota_004'!F24)</f>
        <v>0</v>
      </c>
      <c r="G20" s="14">
        <f>SUM(nota_004!G21:'nota_004'!G24)</f>
        <v>0</v>
      </c>
      <c r="H20" s="14">
        <f>SUM(nota_004!H21:'nota_004'!H24)</f>
        <v>0</v>
      </c>
      <c r="I20" s="14">
        <f>SUM(nota_004!C20:'nota_004'!H20)</f>
        <v>0</v>
      </c>
      <c r="J20" s="15"/>
    </row>
    <row r="21" spans="1:10" x14ac:dyDescent="0.25">
      <c r="A21" s="2"/>
      <c r="B21" s="18" t="s">
        <v>488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f>SUM(nota_004!C21:'nota_004'!H21)</f>
        <v>0</v>
      </c>
      <c r="J21" s="15"/>
    </row>
    <row r="22" spans="1:10" x14ac:dyDescent="0.25">
      <c r="A22" s="2"/>
      <c r="B22" s="18" t="s">
        <v>489</v>
      </c>
      <c r="C22" s="14">
        <v>0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f>SUM(nota_004!C22:'nota_004'!H22)</f>
        <v>0</v>
      </c>
      <c r="J22" s="15"/>
    </row>
    <row r="23" spans="1:10" x14ac:dyDescent="0.25">
      <c r="A23" s="2"/>
      <c r="B23" s="18" t="s">
        <v>485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f>SUM(nota_004!C23:'nota_004'!H23)</f>
        <v>0</v>
      </c>
      <c r="J23" s="15"/>
    </row>
    <row r="24" spans="1:10" x14ac:dyDescent="0.25">
      <c r="A24" s="2"/>
      <c r="B24" s="18" t="s">
        <v>486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f>SUM(nota_004!C24:'nota_004'!H24)</f>
        <v>0</v>
      </c>
      <c r="J24" s="15"/>
    </row>
    <row r="25" spans="1:10" x14ac:dyDescent="0.25">
      <c r="A25" s="2"/>
      <c r="B25" s="10" t="s">
        <v>520</v>
      </c>
      <c r="C25" s="13">
        <f>nota_004!C18+nota_004!C19-nota_004!C20</f>
        <v>0</v>
      </c>
      <c r="D25" s="13">
        <f>nota_004!D18+nota_004!D19-nota_004!D20</f>
        <v>0</v>
      </c>
      <c r="E25" s="13">
        <f>nota_004!E18+nota_004!E19-nota_004!E20</f>
        <v>0</v>
      </c>
      <c r="F25" s="13">
        <f>nota_004!F18+nota_004!F19-nota_004!F20</f>
        <v>110154.37</v>
      </c>
      <c r="G25" s="13">
        <f>nota_004!G18+nota_004!G19-nota_004!G20</f>
        <v>99748.02</v>
      </c>
      <c r="H25" s="13">
        <f>nota_004!H18+nota_004!H19-nota_004!H20</f>
        <v>3994.12</v>
      </c>
      <c r="I25" s="13">
        <f>SUM(nota_004!C25:'nota_004'!H25)</f>
        <v>213896.51</v>
      </c>
      <c r="J25" s="15"/>
    </row>
    <row r="26" spans="1:10" x14ac:dyDescent="0.25">
      <c r="A26" s="2"/>
      <c r="B26" s="10" t="s">
        <v>495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f>SUM(nota_004!C26:'nota_004'!H26)</f>
        <v>0</v>
      </c>
      <c r="J26" s="15"/>
    </row>
    <row r="27" spans="1:10" x14ac:dyDescent="0.25">
      <c r="A27" s="2"/>
      <c r="B27" s="24" t="s">
        <v>496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f>SUM(nota_004!C27:'nota_004'!H27)</f>
        <v>0</v>
      </c>
      <c r="J27" s="15"/>
    </row>
    <row r="28" spans="1:10" x14ac:dyDescent="0.25">
      <c r="A28" s="2"/>
      <c r="B28" s="24" t="s">
        <v>497</v>
      </c>
      <c r="C28" s="14">
        <v>0</v>
      </c>
      <c r="D28" s="14">
        <v>0</v>
      </c>
      <c r="E28" s="14">
        <v>0</v>
      </c>
      <c r="F28" s="14">
        <v>0</v>
      </c>
      <c r="G28" s="14">
        <v>0</v>
      </c>
      <c r="H28" s="14">
        <v>0</v>
      </c>
      <c r="I28" s="14">
        <f>SUM(nota_004!C28:'nota_004'!H28)</f>
        <v>0</v>
      </c>
      <c r="J28" s="15"/>
    </row>
    <row r="29" spans="1:10" x14ac:dyDescent="0.25">
      <c r="A29" s="2"/>
      <c r="B29" s="10" t="s">
        <v>498</v>
      </c>
      <c r="C29" s="13">
        <f>nota_004!C26+nota_004!C27-nota_004!C28</f>
        <v>0</v>
      </c>
      <c r="D29" s="13">
        <f>nota_004!D26+nota_004!D27-nota_004!D28</f>
        <v>0</v>
      </c>
      <c r="E29" s="13">
        <f>nota_004!E26+nota_004!E27-nota_004!E28</f>
        <v>0</v>
      </c>
      <c r="F29" s="13">
        <f>nota_004!F26+nota_004!F27-nota_004!F28</f>
        <v>0</v>
      </c>
      <c r="G29" s="13">
        <f>nota_004!G26+nota_004!G27-nota_004!G28</f>
        <v>0</v>
      </c>
      <c r="H29" s="13">
        <f>nota_004!H26+nota_004!H27-nota_004!H28</f>
        <v>0</v>
      </c>
      <c r="I29" s="13">
        <f>SUM(nota_004!C29:'nota_004'!H29)</f>
        <v>0</v>
      </c>
      <c r="J29" s="15"/>
    </row>
    <row r="30" spans="1:10" x14ac:dyDescent="0.25">
      <c r="A30" s="2"/>
      <c r="B30" s="10" t="s">
        <v>499</v>
      </c>
      <c r="C30" s="13">
        <f>nota_004!C6-nota_004!C18-nota_004!C26</f>
        <v>0</v>
      </c>
      <c r="D30" s="13">
        <f>nota_004!D6-nota_004!D18-nota_004!D26</f>
        <v>0</v>
      </c>
      <c r="E30" s="13">
        <f>nota_004!E6-nota_004!E18-nota_004!E26</f>
        <v>0</v>
      </c>
      <c r="F30" s="13">
        <f>nota_004!F6-nota_004!F18-nota_004!F26</f>
        <v>360.97999999999593</v>
      </c>
      <c r="G30" s="13">
        <f>nota_004!G6-nota_004!G18-nota_004!G26</f>
        <v>149641.13</v>
      </c>
      <c r="H30" s="13">
        <f>nota_004!H6-nota_004!H18-nota_004!H26</f>
        <v>0</v>
      </c>
      <c r="I30" s="13">
        <f>SUM(nota_004!C30:'nota_004'!H30)</f>
        <v>150002.10999999999</v>
      </c>
      <c r="J30" s="15"/>
    </row>
    <row r="31" spans="1:10" x14ac:dyDescent="0.25">
      <c r="A31" s="2"/>
      <c r="B31" s="10" t="s">
        <v>500</v>
      </c>
      <c r="C31" s="13">
        <f>nota_004!C17-nota_004!C25-nota_004!C29</f>
        <v>0</v>
      </c>
      <c r="D31" s="13">
        <f>nota_004!D17-nota_004!D25-nota_004!D29</f>
        <v>0</v>
      </c>
      <c r="E31" s="13">
        <f>nota_004!E17-nota_004!E25-nota_004!E29</f>
        <v>0</v>
      </c>
      <c r="F31" s="13">
        <f>nota_004!F17-nota_004!F25-nota_004!F29</f>
        <v>0</v>
      </c>
      <c r="G31" s="13">
        <f>nota_004!G17-nota_004!G25-nota_004!G29</f>
        <v>119132.33</v>
      </c>
      <c r="H31" s="13">
        <f>nota_004!H17-nota_004!H25-nota_004!H29</f>
        <v>0</v>
      </c>
      <c r="I31" s="13">
        <f>SUM(nota_004!C31:'nota_004'!H31)</f>
        <v>119132.33</v>
      </c>
      <c r="J31" s="15"/>
    </row>
    <row r="32" spans="1:10" x14ac:dyDescent="0.25">
      <c r="A32" s="2"/>
      <c r="B32" s="16" t="s">
        <v>501</v>
      </c>
      <c r="C32" s="14">
        <f>IF(nota_004!C17&gt;0,nota_004!C25/nota_004!C17,0)</f>
        <v>0</v>
      </c>
      <c r="D32" s="14">
        <f>IF(nota_004!D17&gt;0,nota_004!D25/nota_004!D17,0)</f>
        <v>0</v>
      </c>
      <c r="E32" s="14">
        <f>IF(nota_004!E17&gt;0,nota_004!E25/nota_004!E17,0)</f>
        <v>0</v>
      </c>
      <c r="F32" s="14">
        <f>IF(nota_004!F17&gt;0,nota_004!F25/nota_004!F17,0)</f>
        <v>1</v>
      </c>
      <c r="G32" s="14">
        <f>IF(nota_004!G17&gt;0,nota_004!G25/nota_004!G17,0)</f>
        <v>0.45571939189607474</v>
      </c>
      <c r="H32" s="14">
        <f>IF(nota_004!H17&gt;0,nota_004!H25/nota_004!H17,0)</f>
        <v>1</v>
      </c>
      <c r="I32" s="14">
        <f>IF(nota_004!I17&gt;0,nota_004!I25/nota_004!I17,0)</f>
        <v>0.64227623649651489</v>
      </c>
      <c r="J32" s="15"/>
    </row>
    <row r="33" spans="1:10" x14ac:dyDescent="0.25">
      <c r="A33" s="1"/>
      <c r="B33" s="11"/>
      <c r="C33" s="11"/>
      <c r="D33" s="11"/>
      <c r="E33" s="11"/>
      <c r="F33" s="11"/>
      <c r="G33" s="11"/>
      <c r="H33" s="11"/>
      <c r="I33" s="11"/>
      <c r="J33" s="1"/>
    </row>
    <row r="34" spans="1:10" x14ac:dyDescent="0.25">
      <c r="A34" s="1"/>
      <c r="B34" s="17" t="s">
        <v>502</v>
      </c>
      <c r="C34" s="17"/>
      <c r="D34" s="17"/>
      <c r="E34" s="17"/>
      <c r="F34" s="17"/>
      <c r="G34" s="17"/>
      <c r="H34" s="17"/>
      <c r="I34" s="17"/>
      <c r="J34" s="1"/>
    </row>
    <row r="35" spans="1:10" x14ac:dyDescent="0.25">
      <c r="A35" s="2"/>
      <c r="B35" s="109"/>
      <c r="C35" s="105"/>
      <c r="D35" s="105"/>
      <c r="E35" s="105"/>
      <c r="F35" s="105"/>
      <c r="G35" s="105"/>
      <c r="H35" s="105"/>
      <c r="I35" s="105"/>
      <c r="J35" s="15"/>
    </row>
    <row r="36" spans="1:10" x14ac:dyDescent="0.25">
      <c r="A36" s="1"/>
      <c r="B36" s="11"/>
      <c r="C36" s="11"/>
      <c r="D36" s="11"/>
      <c r="E36" s="11"/>
      <c r="F36" s="11"/>
      <c r="G36" s="11"/>
      <c r="H36" s="11"/>
      <c r="I36" s="11"/>
      <c r="J36" s="1"/>
    </row>
  </sheetData>
  <mergeCells count="2">
    <mergeCell ref="B3:I3"/>
    <mergeCell ref="B35:I35"/>
  </mergeCells>
  <pageMargins left="0.7" right="0.7" top="0.75" bottom="0.75" header="0.3" footer="0.3"/>
</worksheet>
</file>

<file path=xl/worksheets/sheet1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000-000000000000}">
  <dimension ref="A1:G2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292</v>
      </c>
      <c r="C2" s="23"/>
      <c r="D2" s="23"/>
      <c r="E2" s="23"/>
      <c r="F2" s="23"/>
      <c r="G2" s="1"/>
    </row>
    <row r="3" spans="1:7" x14ac:dyDescent="0.25">
      <c r="A3" s="1"/>
      <c r="B3" s="106" t="s">
        <v>447</v>
      </c>
      <c r="C3" s="105"/>
      <c r="D3" s="105"/>
      <c r="E3" s="105"/>
      <c r="F3" s="105"/>
      <c r="G3" s="1"/>
    </row>
    <row r="4" spans="1:7" x14ac:dyDescent="0.25">
      <c r="A4" s="1"/>
      <c r="B4" s="17"/>
      <c r="C4" s="17"/>
      <c r="D4" s="17"/>
      <c r="E4" s="17"/>
      <c r="F4" s="17"/>
      <c r="G4" s="1"/>
    </row>
    <row r="5" spans="1:7" ht="30" x14ac:dyDescent="0.25">
      <c r="A5" s="2"/>
      <c r="B5" s="4"/>
      <c r="C5" s="4" t="s">
        <v>1323</v>
      </c>
      <c r="D5" s="4" t="s">
        <v>1324</v>
      </c>
      <c r="E5" s="4" t="s">
        <v>1325</v>
      </c>
      <c r="F5" s="4" t="s">
        <v>1325</v>
      </c>
      <c r="G5" s="15"/>
    </row>
    <row r="6" spans="1:7" x14ac:dyDescent="0.25">
      <c r="A6" s="2"/>
      <c r="B6" s="5" t="s">
        <v>1312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25">
      <c r="A7" s="2"/>
      <c r="B7" s="18" t="s">
        <v>1313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8" t="s">
        <v>1314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1315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5" t="s">
        <v>1316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25">
      <c r="A11" s="2"/>
      <c r="B11" s="18" t="s">
        <v>1313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1314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1315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5" t="s">
        <v>1317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25">
      <c r="A15" s="2"/>
      <c r="B15" s="18" t="s">
        <v>1313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18" t="s">
        <v>1314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1315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5" t="s">
        <v>1318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25">
      <c r="A19" s="2"/>
      <c r="B19" s="18" t="s">
        <v>1313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18" t="s">
        <v>1314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1315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0" t="s">
        <v>1319</v>
      </c>
      <c r="C22" s="13">
        <f>nota_122!C9+nota_122!C13+nota_122!C17+nota_122!C21</f>
        <v>0</v>
      </c>
      <c r="D22" s="13">
        <f>nota_122!D9+nota_122!D13+nota_122!D17+nota_122!D21</f>
        <v>0</v>
      </c>
      <c r="E22" s="13">
        <f>nota_122!E9+nota_122!E13+nota_122!E17+nota_122!E21</f>
        <v>0</v>
      </c>
      <c r="F22" s="13">
        <f>nota_122!F9+nota_122!F13+nota_122!F17+nota_122!F21</f>
        <v>0</v>
      </c>
      <c r="G22" s="15"/>
    </row>
    <row r="23" spans="1:7" x14ac:dyDescent="0.25">
      <c r="A23" s="2"/>
      <c r="B23" s="10" t="s">
        <v>1320</v>
      </c>
      <c r="C23" s="13">
        <f>nota_122!C8+nota_122!C12+nota_122!C16+nota_122!C20</f>
        <v>0</v>
      </c>
      <c r="D23" s="13">
        <f>nota_122!D8+nota_122!D12+nota_122!D16+nota_122!D20</f>
        <v>0</v>
      </c>
      <c r="E23" s="13">
        <f>nota_122!E8+nota_122!E12+nota_122!E16+nota_122!E20</f>
        <v>0</v>
      </c>
      <c r="F23" s="13">
        <f>nota_122!F8+nota_122!F12+nota_122!F16+nota_122!F20</f>
        <v>0</v>
      </c>
      <c r="G23" s="15"/>
    </row>
    <row r="24" spans="1:7" x14ac:dyDescent="0.25">
      <c r="A24" s="2"/>
      <c r="B24" s="10" t="s">
        <v>1321</v>
      </c>
      <c r="C24" s="13">
        <f>nota_122!C7+nota_122!C11+nota_122!C15+nota_122!C19</f>
        <v>0</v>
      </c>
      <c r="D24" s="13">
        <f>nota_122!D7+nota_122!D11+nota_122!D15+nota_122!D19</f>
        <v>0</v>
      </c>
      <c r="E24" s="13">
        <f>nota_122!E7+nota_122!E11+nota_122!E15+nota_122!E19</f>
        <v>0</v>
      </c>
      <c r="F24" s="13">
        <f>nota_122!F7+nota_122!F11+nota_122!F15+nota_122!F19</f>
        <v>0</v>
      </c>
      <c r="G24" s="15"/>
    </row>
    <row r="25" spans="1:7" x14ac:dyDescent="0.25">
      <c r="A25" s="2"/>
      <c r="B25" s="10" t="s">
        <v>1322</v>
      </c>
      <c r="C25" s="13">
        <f>nota_122!C6+nota_122!C10+nota_122!C14+nota_122!C18</f>
        <v>0</v>
      </c>
      <c r="D25" s="13">
        <f>nota_122!D6+nota_122!D10+nota_122!D14+nota_122!D18</f>
        <v>0</v>
      </c>
      <c r="E25" s="13">
        <f>nota_122!E6+nota_122!E10+nota_122!E14+nota_122!E18</f>
        <v>0</v>
      </c>
      <c r="F25" s="13">
        <f>nota_122!F6+nota_122!F10+nota_122!F14+nota_122!F18</f>
        <v>0</v>
      </c>
      <c r="G25" s="15"/>
    </row>
    <row r="26" spans="1:7" x14ac:dyDescent="0.25">
      <c r="A26" s="1"/>
      <c r="B26" s="11"/>
      <c r="C26" s="11"/>
      <c r="D26" s="11"/>
      <c r="E26" s="11"/>
      <c r="F26" s="11"/>
      <c r="G26" s="1"/>
    </row>
    <row r="27" spans="1:7" x14ac:dyDescent="0.25">
      <c r="A27" s="1"/>
      <c r="B27" s="17" t="s">
        <v>502</v>
      </c>
      <c r="C27" s="17"/>
      <c r="D27" s="17"/>
      <c r="E27" s="17"/>
      <c r="F27" s="17"/>
      <c r="G27" s="1"/>
    </row>
    <row r="28" spans="1:7" x14ac:dyDescent="0.25">
      <c r="A28" s="2"/>
      <c r="B28" s="109"/>
      <c r="C28" s="105"/>
      <c r="D28" s="105"/>
      <c r="E28" s="105"/>
      <c r="F28" s="105"/>
      <c r="G28" s="15"/>
    </row>
    <row r="29" spans="1:7" x14ac:dyDescent="0.25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100-000000000000}">
  <dimension ref="A1:K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293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448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1249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1336</v>
      </c>
      <c r="K5" s="15"/>
    </row>
    <row r="6" spans="1:11" x14ac:dyDescent="0.25">
      <c r="A6" s="2"/>
      <c r="B6" s="16" t="s">
        <v>1326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nota_123!C6+nota_123!E6+nota_123!G6+nota_123!I6</f>
        <v>0</v>
      </c>
      <c r="K6" s="15"/>
    </row>
    <row r="7" spans="1:11" x14ac:dyDescent="0.25">
      <c r="A7" s="2"/>
      <c r="B7" s="16" t="s">
        <v>1327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nota_123!C7+nota_123!E7+nota_123!G7+nota_123!I7</f>
        <v>0</v>
      </c>
      <c r="K7" s="15"/>
    </row>
    <row r="8" spans="1:11" x14ac:dyDescent="0.25">
      <c r="A8" s="2"/>
      <c r="B8" s="16" t="s">
        <v>1328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nota_123!C8+nota_123!E8+nota_123!G8+nota_123!I8</f>
        <v>0</v>
      </c>
      <c r="K8" s="15"/>
    </row>
    <row r="9" spans="1:11" x14ac:dyDescent="0.25">
      <c r="A9" s="2"/>
      <c r="B9" s="16" t="s">
        <v>1329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nota_123!C9+nota_123!E9+nota_123!G9+nota_123!I9</f>
        <v>0</v>
      </c>
      <c r="K9" s="15"/>
    </row>
    <row r="10" spans="1:11" x14ac:dyDescent="0.25">
      <c r="A10" s="2"/>
      <c r="B10" s="16" t="s">
        <v>1330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nota_123!C10+nota_123!E10+nota_123!G10+nota_123!I10</f>
        <v>0</v>
      </c>
      <c r="K10" s="15"/>
    </row>
    <row r="11" spans="1:11" x14ac:dyDescent="0.25">
      <c r="A11" s="2"/>
      <c r="B11" s="16" t="s">
        <v>1331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nota_123!C11+nota_123!E11+nota_123!G11+nota_123!I11</f>
        <v>0</v>
      </c>
      <c r="K11" s="15"/>
    </row>
    <row r="12" spans="1:11" x14ac:dyDescent="0.25">
      <c r="A12" s="2"/>
      <c r="B12" s="10" t="s">
        <v>509</v>
      </c>
      <c r="C12" s="13">
        <f>SUM(nota_123!C6:'nota_123'!C11)</f>
        <v>0</v>
      </c>
      <c r="D12" s="13">
        <f>SUM(nota_123!D6:'nota_123'!D11)</f>
        <v>0</v>
      </c>
      <c r="E12" s="13">
        <f>SUM(nota_123!E6:'nota_123'!E11)</f>
        <v>0</v>
      </c>
      <c r="F12" s="13">
        <f>SUM(nota_123!F6:'nota_123'!F11)</f>
        <v>0</v>
      </c>
      <c r="G12" s="13">
        <f>SUM(nota_123!G6:'nota_123'!G11)</f>
        <v>0</v>
      </c>
      <c r="H12" s="13">
        <f>SUM(nota_123!H6:'nota_123'!H11)</f>
        <v>0</v>
      </c>
      <c r="I12" s="13">
        <f>SUM(nota_123!I6:'nota_123'!I11)</f>
        <v>0</v>
      </c>
      <c r="J12" s="13">
        <f>nota_123!C12+nota_123!E12+nota_123!G12+nota_123!I12</f>
        <v>0</v>
      </c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25">
      <c r="A15" s="2"/>
      <c r="B15" s="109"/>
      <c r="C15" s="105"/>
      <c r="D15" s="105"/>
      <c r="E15" s="105"/>
      <c r="F15" s="105"/>
      <c r="G15" s="105"/>
      <c r="H15" s="105"/>
      <c r="I15" s="105"/>
      <c r="J15" s="105"/>
      <c r="K15" s="15"/>
    </row>
    <row r="16" spans="1:11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200-000000000000}">
  <dimension ref="A1:K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294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449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1337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1340</v>
      </c>
      <c r="K5" s="15"/>
    </row>
    <row r="6" spans="1:11" x14ac:dyDescent="0.25">
      <c r="A6" s="2"/>
      <c r="B6" s="16" t="s">
        <v>533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nota_124!C6+nota_124!E6+nota_124!G6+nota_124!I6</f>
        <v>0</v>
      </c>
      <c r="K6" s="15"/>
    </row>
    <row r="7" spans="1:11" x14ac:dyDescent="0.25">
      <c r="A7" s="2"/>
      <c r="B7" s="16" t="s">
        <v>534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nota_124!C7+nota_124!E7+nota_124!G7+nota_124!I7</f>
        <v>0</v>
      </c>
      <c r="K7" s="15"/>
    </row>
    <row r="8" spans="1:11" x14ac:dyDescent="0.25">
      <c r="A8" s="2"/>
      <c r="B8" s="16" t="s">
        <v>1338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nota_124!C8+nota_124!E8+nota_124!G8+nota_124!I8</f>
        <v>0</v>
      </c>
      <c r="K8" s="15"/>
    </row>
    <row r="9" spans="1:11" x14ac:dyDescent="0.25">
      <c r="A9" s="2"/>
      <c r="B9" s="16" t="s">
        <v>1339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nota_124!C9+nota_124!E9+nota_124!G9+nota_124!I9</f>
        <v>0</v>
      </c>
      <c r="K9" s="15"/>
    </row>
    <row r="10" spans="1:11" x14ac:dyDescent="0.25">
      <c r="A10" s="2"/>
      <c r="B10" s="16" t="s">
        <v>558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nota_124!C10+nota_124!E10+nota_124!G10+nota_124!I10</f>
        <v>0</v>
      </c>
      <c r="K10" s="15"/>
    </row>
    <row r="11" spans="1:11" x14ac:dyDescent="0.25">
      <c r="A11" s="1"/>
      <c r="B11" s="16" t="s">
        <v>1225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nota_124!C11+nota_124!E11+nota_124!G11+nota_124!I11</f>
        <v>0</v>
      </c>
      <c r="K11" s="1"/>
    </row>
    <row r="12" spans="1:11" x14ac:dyDescent="0.25">
      <c r="A12" s="2"/>
      <c r="B12" s="16" t="s">
        <v>1331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nota_124!C12+nota_124!E12+nota_124!G12+nota_124!I12</f>
        <v>0</v>
      </c>
      <c r="K12" s="15"/>
    </row>
    <row r="13" spans="1:11" x14ac:dyDescent="0.25">
      <c r="A13" s="2"/>
      <c r="B13" s="10" t="s">
        <v>509</v>
      </c>
      <c r="C13" s="13">
        <f>SUM(nota_124!C6:'nota_124'!C12)</f>
        <v>0</v>
      </c>
      <c r="D13" s="13">
        <f>SUM(nota_124!D6:'nota_124'!D12)</f>
        <v>0</v>
      </c>
      <c r="E13" s="13">
        <f>SUM(nota_124!E6:'nota_124'!E12)</f>
        <v>0</v>
      </c>
      <c r="F13" s="13">
        <f>SUM(nota_124!F6:'nota_124'!F12)</f>
        <v>0</v>
      </c>
      <c r="G13" s="13">
        <f>SUM(nota_124!G6:'nota_124'!G12)</f>
        <v>0</v>
      </c>
      <c r="H13" s="13">
        <f>SUM(nota_124!H6:'nota_124'!H12)</f>
        <v>0</v>
      </c>
      <c r="I13" s="13">
        <f>SUM(nota_124!I6:'nota_124'!I12)</f>
        <v>0</v>
      </c>
      <c r="J13" s="13">
        <f>nota_124!C13+nota_124!E13+nota_124!G13+nota_124!I13</f>
        <v>0</v>
      </c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  <row r="15" spans="1:11" x14ac:dyDescent="0.25">
      <c r="A15" s="1"/>
      <c r="B15" s="17" t="s">
        <v>502</v>
      </c>
      <c r="C15" s="17"/>
      <c r="D15" s="17"/>
      <c r="E15" s="17"/>
      <c r="F15" s="17"/>
      <c r="G15" s="17"/>
      <c r="H15" s="17"/>
      <c r="I15" s="17"/>
      <c r="J15" s="17"/>
      <c r="K15" s="1"/>
    </row>
    <row r="16" spans="1:11" x14ac:dyDescent="0.25">
      <c r="A16" s="2"/>
      <c r="B16" s="109"/>
      <c r="C16" s="105"/>
      <c r="D16" s="105"/>
      <c r="E16" s="105"/>
      <c r="F16" s="105"/>
      <c r="G16" s="105"/>
      <c r="H16" s="105"/>
      <c r="I16" s="105"/>
      <c r="J16" s="105"/>
      <c r="K16" s="15"/>
    </row>
    <row r="17" spans="1:11" x14ac:dyDescent="0.25">
      <c r="A17" s="1"/>
      <c r="B17" s="11"/>
      <c r="C17" s="11"/>
      <c r="D17" s="11"/>
      <c r="E17" s="11"/>
      <c r="F17" s="11"/>
      <c r="G17" s="11"/>
      <c r="H17" s="11"/>
      <c r="I17" s="11"/>
      <c r="J17" s="11"/>
      <c r="K17" s="1"/>
    </row>
  </sheetData>
  <mergeCells count="2">
    <mergeCell ref="B3:J3"/>
    <mergeCell ref="B16:J16"/>
  </mergeCells>
  <pageMargins left="0.7" right="0.7" top="0.75" bottom="0.75" header="0.3" footer="0.3"/>
</worksheet>
</file>

<file path=xl/worksheets/sheet1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3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295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450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19"/>
      <c r="C5" s="112" t="s">
        <v>1342</v>
      </c>
      <c r="D5" s="113"/>
      <c r="E5" s="113"/>
      <c r="F5" s="113"/>
      <c r="G5" s="113"/>
      <c r="H5" s="113"/>
      <c r="I5" s="113"/>
      <c r="J5" s="113"/>
      <c r="K5" s="15"/>
    </row>
    <row r="6" spans="1:11" ht="60" x14ac:dyDescent="0.25">
      <c r="A6" s="2"/>
      <c r="B6" s="111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SUM(nota_125!C7:'nota_125'!I7)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SUM(nota_125!C8:'nota_125'!I8)</f>
        <v>0</v>
      </c>
      <c r="K8" s="15"/>
    </row>
    <row r="9" spans="1:11" x14ac:dyDescent="0.25">
      <c r="A9" s="2"/>
      <c r="B9" s="10" t="s">
        <v>1341</v>
      </c>
      <c r="C9" s="13">
        <f>SUM(nota_125!C10:'nota_125'!C12)</f>
        <v>0</v>
      </c>
      <c r="D9" s="13">
        <f>SUM(nota_125!D10:'nota_125'!D12)</f>
        <v>0</v>
      </c>
      <c r="E9" s="13">
        <f>SUM(nota_125!E10:'nota_125'!E12)</f>
        <v>0</v>
      </c>
      <c r="F9" s="13">
        <f>SUM(nota_125!F10:'nota_125'!F12)</f>
        <v>0</v>
      </c>
      <c r="G9" s="13">
        <f>SUM(nota_125!G10:'nota_125'!G12)</f>
        <v>0</v>
      </c>
      <c r="H9" s="13">
        <f>SUM(nota_125!H10:'nota_125'!H12)</f>
        <v>0</v>
      </c>
      <c r="I9" s="13">
        <f>SUM(nota_125!I10:'nota_125'!I12)</f>
        <v>0</v>
      </c>
      <c r="J9" s="13">
        <f>SUM(nota_125!C9:'nota_125'!I9)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SUM(nota_125!C10:'nota_125'!I10)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SUM(nota_125!C11:'nota_125'!I11)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SUM(nota_125!C12:'nota_125'!I12)</f>
        <v>0</v>
      </c>
      <c r="K12" s="15"/>
    </row>
    <row r="13" spans="1:11" x14ac:dyDescent="0.25">
      <c r="A13" s="2"/>
      <c r="B13" s="10" t="s">
        <v>497</v>
      </c>
      <c r="C13" s="13">
        <f>SUM(nota_125!C14:'nota_125'!C16)</f>
        <v>0</v>
      </c>
      <c r="D13" s="13">
        <f>SUM(nota_125!D14:'nota_125'!D16)</f>
        <v>0</v>
      </c>
      <c r="E13" s="13">
        <f>SUM(nota_125!E14:'nota_125'!E16)</f>
        <v>0</v>
      </c>
      <c r="F13" s="13">
        <f>SUM(nota_125!F14:'nota_125'!F16)</f>
        <v>0</v>
      </c>
      <c r="G13" s="13">
        <f>SUM(nota_125!G14:'nota_125'!G16)</f>
        <v>0</v>
      </c>
      <c r="H13" s="13">
        <f>SUM(nota_125!H14:'nota_125'!H16)</f>
        <v>0</v>
      </c>
      <c r="I13" s="13">
        <f>SUM(nota_125!I14:'nota_125'!I16)</f>
        <v>0</v>
      </c>
      <c r="J13" s="13">
        <f>SUM(nota_125!C13:'nota_125'!I13)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SUM(nota_125!C14:'nota_125'!I14)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SUM(nota_125!C15:'nota_125'!I15)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SUM(nota_125!C16:'nota_125'!I16)</f>
        <v>0</v>
      </c>
      <c r="K16" s="15"/>
    </row>
    <row r="17" spans="1:11" x14ac:dyDescent="0.25">
      <c r="A17" s="2"/>
      <c r="B17" s="10" t="s">
        <v>531</v>
      </c>
      <c r="C17" s="13">
        <f>nota_125!C7+nota_125!C9-nota_125!C13</f>
        <v>0</v>
      </c>
      <c r="D17" s="13">
        <f>nota_125!D7+nota_125!D9-nota_125!D13</f>
        <v>0</v>
      </c>
      <c r="E17" s="13">
        <f>nota_125!E7+nota_125!E9-nota_125!E13</f>
        <v>0</v>
      </c>
      <c r="F17" s="13">
        <f>nota_125!F7+nota_125!F9-nota_125!F13</f>
        <v>0</v>
      </c>
      <c r="G17" s="13">
        <f>nota_125!G7+nota_125!G9-nota_125!G13</f>
        <v>0</v>
      </c>
      <c r="H17" s="13">
        <f>nota_125!H7+nota_125!H9-nota_125!H13</f>
        <v>0</v>
      </c>
      <c r="I17" s="13">
        <f>nota_125!I7+nota_125!I9-nota_125!I13</f>
        <v>0</v>
      </c>
      <c r="J17" s="13">
        <f>SUM(nota_125!C17:'nota_125'!I17)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SUM(nota_125!C18:'nota_125'!I18)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109"/>
      <c r="C21" s="105"/>
      <c r="D21" s="105"/>
      <c r="E21" s="105"/>
      <c r="F21" s="105"/>
      <c r="G21" s="105"/>
      <c r="H21" s="105"/>
      <c r="I21" s="105"/>
      <c r="J21" s="105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4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296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451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19"/>
      <c r="C5" s="112" t="s">
        <v>1345</v>
      </c>
      <c r="D5" s="113"/>
      <c r="E5" s="113"/>
      <c r="F5" s="113"/>
      <c r="G5" s="113"/>
      <c r="H5" s="113"/>
      <c r="I5" s="113"/>
      <c r="J5" s="113"/>
      <c r="K5" s="15"/>
    </row>
    <row r="6" spans="1:11" ht="60" x14ac:dyDescent="0.25">
      <c r="A6" s="2"/>
      <c r="B6" s="111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SUM(nota_126!C7:'nota_126'!I7)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SUM(nota_126!C8:'nota_126'!I8)</f>
        <v>0</v>
      </c>
      <c r="K8" s="15"/>
    </row>
    <row r="9" spans="1:11" x14ac:dyDescent="0.25">
      <c r="A9" s="2"/>
      <c r="B9" s="10" t="s">
        <v>1341</v>
      </c>
      <c r="C9" s="13">
        <f>SUM(nota_126!C10:'nota_126'!C12)</f>
        <v>0</v>
      </c>
      <c r="D9" s="13">
        <f>SUM(nota_126!D10:'nota_126'!D12)</f>
        <v>0</v>
      </c>
      <c r="E9" s="13">
        <f>SUM(nota_126!E10:'nota_126'!E12)</f>
        <v>0</v>
      </c>
      <c r="F9" s="13">
        <f>SUM(nota_126!F10:'nota_126'!F12)</f>
        <v>0</v>
      </c>
      <c r="G9" s="13">
        <f>SUM(nota_126!G10:'nota_126'!G12)</f>
        <v>0</v>
      </c>
      <c r="H9" s="13">
        <f>SUM(nota_126!H10:'nota_126'!H12)</f>
        <v>0</v>
      </c>
      <c r="I9" s="13">
        <f>SUM(nota_126!I10:'nota_126'!I12)</f>
        <v>0</v>
      </c>
      <c r="J9" s="13">
        <f>SUM(nota_126!C9:'nota_126'!I9)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SUM(nota_126!C10:'nota_126'!I10)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SUM(nota_126!C11:'nota_126'!I11)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SUM(nota_126!C12:'nota_126'!I12)</f>
        <v>0</v>
      </c>
      <c r="K12" s="15"/>
    </row>
    <row r="13" spans="1:11" x14ac:dyDescent="0.25">
      <c r="A13" s="2"/>
      <c r="B13" s="10" t="s">
        <v>497</v>
      </c>
      <c r="C13" s="13">
        <f>SUM(nota_126!C14:'nota_126'!C16)</f>
        <v>0</v>
      </c>
      <c r="D13" s="13">
        <f>SUM(nota_126!D14:'nota_126'!D16)</f>
        <v>0</v>
      </c>
      <c r="E13" s="13">
        <f>SUM(nota_126!E14:'nota_126'!E16)</f>
        <v>0</v>
      </c>
      <c r="F13" s="13">
        <f>SUM(nota_126!F14:'nota_126'!F16)</f>
        <v>0</v>
      </c>
      <c r="G13" s="13">
        <f>SUM(nota_126!G14:'nota_126'!G16)</f>
        <v>0</v>
      </c>
      <c r="H13" s="13">
        <f>SUM(nota_126!H14:'nota_126'!H16)</f>
        <v>0</v>
      </c>
      <c r="I13" s="13">
        <f>SUM(nota_126!I14:'nota_126'!I16)</f>
        <v>0</v>
      </c>
      <c r="J13" s="13">
        <f>SUM(nota_126!C13:'nota_126'!I13)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SUM(nota_126!C14:'nota_126'!I14)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SUM(nota_126!C15:'nota_126'!I15)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SUM(nota_126!C16:'nota_126'!I16)</f>
        <v>0</v>
      </c>
      <c r="K16" s="15"/>
    </row>
    <row r="17" spans="1:11" x14ac:dyDescent="0.25">
      <c r="A17" s="2"/>
      <c r="B17" s="10" t="s">
        <v>531</v>
      </c>
      <c r="C17" s="13">
        <f>nota_126!C7+nota_126!C9-nota_126!C13</f>
        <v>0</v>
      </c>
      <c r="D17" s="13">
        <f>nota_126!D7+nota_126!D9-nota_126!D13</f>
        <v>0</v>
      </c>
      <c r="E17" s="13">
        <f>nota_126!E7+nota_126!E9-nota_126!E13</f>
        <v>0</v>
      </c>
      <c r="F17" s="13">
        <f>nota_126!F7+nota_126!F9-nota_126!F13</f>
        <v>0</v>
      </c>
      <c r="G17" s="13">
        <f>nota_126!G7+nota_126!G9-nota_126!G13</f>
        <v>0</v>
      </c>
      <c r="H17" s="13">
        <f>nota_126!H7+nota_126!H9-nota_126!H13</f>
        <v>0</v>
      </c>
      <c r="I17" s="13">
        <f>nota_126!I7+nota_126!I9-nota_126!I13</f>
        <v>0</v>
      </c>
      <c r="J17" s="13">
        <f>SUM(nota_126!C17:'nota_126'!I17)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SUM(nota_126!C18:'nota_126'!I18)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109"/>
      <c r="C21" s="105"/>
      <c r="D21" s="105"/>
      <c r="E21" s="105"/>
      <c r="F21" s="105"/>
      <c r="G21" s="105"/>
      <c r="H21" s="105"/>
      <c r="I21" s="105"/>
      <c r="J21" s="105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5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297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452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19"/>
      <c r="C5" s="112" t="s">
        <v>1346</v>
      </c>
      <c r="D5" s="113"/>
      <c r="E5" s="113"/>
      <c r="F5" s="113"/>
      <c r="G5" s="113"/>
      <c r="H5" s="113"/>
      <c r="I5" s="113"/>
      <c r="J5" s="113"/>
      <c r="K5" s="15"/>
    </row>
    <row r="6" spans="1:11" ht="60" x14ac:dyDescent="0.25">
      <c r="A6" s="2"/>
      <c r="B6" s="111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SUM(nota_127!C7:'nota_127'!I7)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SUM(nota_127!C8:'nota_127'!I8)</f>
        <v>0</v>
      </c>
      <c r="K8" s="15"/>
    </row>
    <row r="9" spans="1:11" x14ac:dyDescent="0.25">
      <c r="A9" s="2"/>
      <c r="B9" s="10" t="s">
        <v>1341</v>
      </c>
      <c r="C9" s="13">
        <f>SUM(nota_127!C10:'nota_127'!C12)</f>
        <v>0</v>
      </c>
      <c r="D9" s="13">
        <f>SUM(nota_127!D10:'nota_127'!D12)</f>
        <v>0</v>
      </c>
      <c r="E9" s="13">
        <f>SUM(nota_127!E10:'nota_127'!E12)</f>
        <v>0</v>
      </c>
      <c r="F9" s="13">
        <f>SUM(nota_127!F10:'nota_127'!F12)</f>
        <v>0</v>
      </c>
      <c r="G9" s="13">
        <f>SUM(nota_127!G10:'nota_127'!G12)</f>
        <v>0</v>
      </c>
      <c r="H9" s="13">
        <f>SUM(nota_127!H10:'nota_127'!H12)</f>
        <v>0</v>
      </c>
      <c r="I9" s="13">
        <f>SUM(nota_127!I10:'nota_127'!I12)</f>
        <v>0</v>
      </c>
      <c r="J9" s="13">
        <f>SUM(nota_127!C9:'nota_127'!I9)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SUM(nota_127!C10:'nota_127'!I10)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SUM(nota_127!C11:'nota_127'!I11)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SUM(nota_127!C12:'nota_127'!I12)</f>
        <v>0</v>
      </c>
      <c r="K12" s="15"/>
    </row>
    <row r="13" spans="1:11" x14ac:dyDescent="0.25">
      <c r="A13" s="2"/>
      <c r="B13" s="10" t="s">
        <v>497</v>
      </c>
      <c r="C13" s="13">
        <f>SUM(nota_127!C14:'nota_127'!C16)</f>
        <v>0</v>
      </c>
      <c r="D13" s="13">
        <f>SUM(nota_127!D14:'nota_127'!D16)</f>
        <v>0</v>
      </c>
      <c r="E13" s="13">
        <f>SUM(nota_127!E14:'nota_127'!E16)</f>
        <v>0</v>
      </c>
      <c r="F13" s="13">
        <f>SUM(nota_127!F14:'nota_127'!F16)</f>
        <v>0</v>
      </c>
      <c r="G13" s="13">
        <f>SUM(nota_127!G14:'nota_127'!G16)</f>
        <v>0</v>
      </c>
      <c r="H13" s="13">
        <f>SUM(nota_127!H14:'nota_127'!H16)</f>
        <v>0</v>
      </c>
      <c r="I13" s="13">
        <f>SUM(nota_127!I14:'nota_127'!I16)</f>
        <v>0</v>
      </c>
      <c r="J13" s="13">
        <f>SUM(nota_127!C13:'nota_127'!I13)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SUM(nota_127!C14:'nota_127'!I14)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SUM(nota_127!C15:'nota_127'!I15)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SUM(nota_127!C16:'nota_127'!I16)</f>
        <v>0</v>
      </c>
      <c r="K16" s="15"/>
    </row>
    <row r="17" spans="1:11" x14ac:dyDescent="0.25">
      <c r="A17" s="2"/>
      <c r="B17" s="10" t="s">
        <v>531</v>
      </c>
      <c r="C17" s="13">
        <f>nota_127!C7+nota_127!C9-nota_127!C13</f>
        <v>0</v>
      </c>
      <c r="D17" s="13">
        <f>nota_127!D7+nota_127!D9-nota_127!D13</f>
        <v>0</v>
      </c>
      <c r="E17" s="13">
        <f>nota_127!E7+nota_127!E9-nota_127!E13</f>
        <v>0</v>
      </c>
      <c r="F17" s="13">
        <f>nota_127!F7+nota_127!F9-nota_127!F13</f>
        <v>0</v>
      </c>
      <c r="G17" s="13">
        <f>nota_127!G7+nota_127!G9-nota_127!G13</f>
        <v>0</v>
      </c>
      <c r="H17" s="13">
        <f>nota_127!H7+nota_127!H9-nota_127!H13</f>
        <v>0</v>
      </c>
      <c r="I17" s="13">
        <f>nota_127!I7+nota_127!I9-nota_127!I13</f>
        <v>0</v>
      </c>
      <c r="J17" s="13">
        <f>SUM(nota_127!C17:'nota_127'!I17)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SUM(nota_127!C18:'nota_127'!I18)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109"/>
      <c r="C21" s="105"/>
      <c r="D21" s="105"/>
      <c r="E21" s="105"/>
      <c r="F21" s="105"/>
      <c r="G21" s="105"/>
      <c r="H21" s="105"/>
      <c r="I21" s="105"/>
      <c r="J21" s="105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6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298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453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19"/>
      <c r="C5" s="112" t="s">
        <v>1347</v>
      </c>
      <c r="D5" s="113"/>
      <c r="E5" s="113"/>
      <c r="F5" s="113"/>
      <c r="G5" s="113"/>
      <c r="H5" s="113"/>
      <c r="I5" s="113"/>
      <c r="J5" s="113"/>
      <c r="K5" s="15"/>
    </row>
    <row r="6" spans="1:11" ht="60" x14ac:dyDescent="0.25">
      <c r="A6" s="2"/>
      <c r="B6" s="111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SUM(nota_128!C7:'nota_128'!I7)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SUM(nota_128!C8:'nota_128'!I8)</f>
        <v>0</v>
      </c>
      <c r="K8" s="15"/>
    </row>
    <row r="9" spans="1:11" x14ac:dyDescent="0.25">
      <c r="A9" s="2"/>
      <c r="B9" s="10" t="s">
        <v>483</v>
      </c>
      <c r="C9" s="13">
        <f>SUM(nota_128!C10:'nota_128'!C12)</f>
        <v>0</v>
      </c>
      <c r="D9" s="13">
        <f>SUM(nota_128!D10:'nota_128'!D12)</f>
        <v>0</v>
      </c>
      <c r="E9" s="13">
        <f>SUM(nota_128!E10:'nota_128'!E12)</f>
        <v>0</v>
      </c>
      <c r="F9" s="13">
        <f>SUM(nota_128!F10:'nota_128'!F12)</f>
        <v>0</v>
      </c>
      <c r="G9" s="13">
        <f>SUM(nota_128!G10:'nota_128'!G12)</f>
        <v>0</v>
      </c>
      <c r="H9" s="13">
        <f>SUM(nota_128!H10:'nota_128'!H12)</f>
        <v>0</v>
      </c>
      <c r="I9" s="13">
        <f>SUM(nota_128!I10:'nota_128'!I12)</f>
        <v>0</v>
      </c>
      <c r="J9" s="13">
        <f>SUM(nota_128!C9:'nota_128'!I9)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SUM(nota_128!C10:'nota_128'!I10)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SUM(nota_128!C11:'nota_128'!I11)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SUM(nota_128!C12:'nota_128'!I12)</f>
        <v>0</v>
      </c>
      <c r="K12" s="15"/>
    </row>
    <row r="13" spans="1:11" x14ac:dyDescent="0.25">
      <c r="A13" s="2"/>
      <c r="B13" s="10" t="s">
        <v>487</v>
      </c>
      <c r="C13" s="13">
        <f>SUM(nota_128!C14:'nota_128'!C16)</f>
        <v>0</v>
      </c>
      <c r="D13" s="13">
        <f>SUM(nota_128!D14:'nota_128'!D16)</f>
        <v>0</v>
      </c>
      <c r="E13" s="13">
        <f>SUM(nota_128!E14:'nota_128'!E16)</f>
        <v>0</v>
      </c>
      <c r="F13" s="13">
        <f>SUM(nota_128!F14:'nota_128'!F16)</f>
        <v>0</v>
      </c>
      <c r="G13" s="13">
        <f>SUM(nota_128!G14:'nota_128'!G16)</f>
        <v>0</v>
      </c>
      <c r="H13" s="13">
        <f>SUM(nota_128!H14:'nota_128'!H16)</f>
        <v>0</v>
      </c>
      <c r="I13" s="13">
        <f>SUM(nota_128!I14:'nota_128'!I16)</f>
        <v>0</v>
      </c>
      <c r="J13" s="13">
        <f>SUM(nota_128!C13:'nota_128'!I13)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SUM(nota_128!C14:'nota_128'!I14)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SUM(nota_128!C15:'nota_128'!I15)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SUM(nota_128!C16:'nota_128'!I16)</f>
        <v>0</v>
      </c>
      <c r="K16" s="15"/>
    </row>
    <row r="17" spans="1:11" x14ac:dyDescent="0.25">
      <c r="A17" s="2"/>
      <c r="B17" s="10" t="s">
        <v>531</v>
      </c>
      <c r="C17" s="13">
        <f>nota_128!C7+nota_128!C9-nota_128!C13</f>
        <v>0</v>
      </c>
      <c r="D17" s="13">
        <f>nota_128!D7+nota_128!D9-nota_128!D13</f>
        <v>0</v>
      </c>
      <c r="E17" s="13">
        <f>nota_128!E7+nota_128!E9-nota_128!E13</f>
        <v>0</v>
      </c>
      <c r="F17" s="13">
        <f>nota_128!F7+nota_128!F9-nota_128!F13</f>
        <v>0</v>
      </c>
      <c r="G17" s="13">
        <f>nota_128!G7+nota_128!G9-nota_128!G13</f>
        <v>0</v>
      </c>
      <c r="H17" s="13">
        <f>nota_128!H7+nota_128!H9-nota_128!H13</f>
        <v>0</v>
      </c>
      <c r="I17" s="13">
        <f>nota_128!I7+nota_128!I9-nota_128!I13</f>
        <v>0</v>
      </c>
      <c r="J17" s="13">
        <f>SUM(nota_128!C17:'nota_128'!I17)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SUM(nota_128!C18:'nota_128'!I18)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109"/>
      <c r="C21" s="105"/>
      <c r="D21" s="105"/>
      <c r="E21" s="105"/>
      <c r="F21" s="105"/>
      <c r="G21" s="105"/>
      <c r="H21" s="105"/>
      <c r="I21" s="105"/>
      <c r="J21" s="105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7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299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454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19"/>
      <c r="C5" s="112" t="s">
        <v>1348</v>
      </c>
      <c r="D5" s="113"/>
      <c r="E5" s="113"/>
      <c r="F5" s="113"/>
      <c r="G5" s="113"/>
      <c r="H5" s="113"/>
      <c r="I5" s="113"/>
      <c r="J5" s="113"/>
      <c r="K5" s="15"/>
    </row>
    <row r="6" spans="1:11" ht="60" x14ac:dyDescent="0.25">
      <c r="A6" s="2"/>
      <c r="B6" s="111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SUM(nota_129!C7:'nota_129'!I7)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SUM(nota_129!C8:'nota_129'!I8)</f>
        <v>0</v>
      </c>
      <c r="K8" s="15"/>
    </row>
    <row r="9" spans="1:11" x14ac:dyDescent="0.25">
      <c r="A9" s="2"/>
      <c r="B9" s="10" t="s">
        <v>483</v>
      </c>
      <c r="C9" s="13">
        <f>SUM(nota_129!C10:'nota_129'!C12)</f>
        <v>0</v>
      </c>
      <c r="D9" s="13">
        <f>SUM(nota_129!D10:'nota_129'!D12)</f>
        <v>0</v>
      </c>
      <c r="E9" s="13">
        <f>SUM(nota_129!E10:'nota_129'!E12)</f>
        <v>0</v>
      </c>
      <c r="F9" s="13">
        <f>SUM(nota_129!F10:'nota_129'!F12)</f>
        <v>0</v>
      </c>
      <c r="G9" s="13">
        <f>SUM(nota_129!G10:'nota_129'!G12)</f>
        <v>0</v>
      </c>
      <c r="H9" s="13">
        <f>SUM(nota_129!H10:'nota_129'!H12)</f>
        <v>0</v>
      </c>
      <c r="I9" s="13">
        <f>SUM(nota_129!I10:'nota_129'!I12)</f>
        <v>0</v>
      </c>
      <c r="J9" s="13">
        <f>SUM(nota_129!C9:'nota_129'!I9)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SUM(nota_129!C10:'nota_129'!I10)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SUM(nota_129!C11:'nota_129'!I11)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SUM(nota_129!C12:'nota_129'!I12)</f>
        <v>0</v>
      </c>
      <c r="K12" s="15"/>
    </row>
    <row r="13" spans="1:11" x14ac:dyDescent="0.25">
      <c r="A13" s="2"/>
      <c r="B13" s="10" t="s">
        <v>487</v>
      </c>
      <c r="C13" s="13">
        <f>SUM(nota_129!C14:'nota_129'!C16)</f>
        <v>0</v>
      </c>
      <c r="D13" s="13">
        <f>SUM(nota_129!D14:'nota_129'!D16)</f>
        <v>0</v>
      </c>
      <c r="E13" s="13">
        <f>SUM(nota_129!E14:'nota_129'!E16)</f>
        <v>0</v>
      </c>
      <c r="F13" s="13">
        <f>SUM(nota_129!F14:'nota_129'!F16)</f>
        <v>0</v>
      </c>
      <c r="G13" s="13">
        <f>SUM(nota_129!G14:'nota_129'!G16)</f>
        <v>0</v>
      </c>
      <c r="H13" s="13">
        <f>SUM(nota_129!H14:'nota_129'!H16)</f>
        <v>0</v>
      </c>
      <c r="I13" s="13">
        <f>SUM(nota_129!I14:'nota_129'!I16)</f>
        <v>0</v>
      </c>
      <c r="J13" s="13">
        <f>SUM(nota_129!C13:'nota_129'!I13)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SUM(nota_129!C14:'nota_129'!I14)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SUM(nota_129!C15:'nota_129'!I15)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SUM(nota_129!C16:'nota_129'!I16)</f>
        <v>0</v>
      </c>
      <c r="K16" s="15"/>
    </row>
    <row r="17" spans="1:11" x14ac:dyDescent="0.25">
      <c r="A17" s="2"/>
      <c r="B17" s="10" t="s">
        <v>531</v>
      </c>
      <c r="C17" s="13">
        <f>nota_129!C7+nota_129!C9-nota_129!C13</f>
        <v>0</v>
      </c>
      <c r="D17" s="13">
        <f>nota_129!D7+nota_129!D9-nota_129!D13</f>
        <v>0</v>
      </c>
      <c r="E17" s="13">
        <f>nota_129!E7+nota_129!E9-nota_129!E13</f>
        <v>0</v>
      </c>
      <c r="F17" s="13">
        <f>nota_129!F7+nota_129!F9-nota_129!F13</f>
        <v>0</v>
      </c>
      <c r="G17" s="13">
        <f>nota_129!G7+nota_129!G9-nota_129!G13</f>
        <v>0</v>
      </c>
      <c r="H17" s="13">
        <f>nota_129!H7+nota_129!H9-nota_129!H13</f>
        <v>0</v>
      </c>
      <c r="I17" s="13">
        <f>nota_129!I7+nota_129!I9-nota_129!I13</f>
        <v>0</v>
      </c>
      <c r="J17" s="13">
        <f>SUM(nota_129!C17:'nota_129'!I17)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SUM(nota_129!C18:'nota_129'!I18)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109"/>
      <c r="C21" s="105"/>
      <c r="D21" s="105"/>
      <c r="E21" s="105"/>
      <c r="F21" s="105"/>
      <c r="G21" s="105"/>
      <c r="H21" s="105"/>
      <c r="I21" s="105"/>
      <c r="J21" s="105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800-000000000000}">
  <dimension ref="A1:K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300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455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19"/>
      <c r="C5" s="112" t="s">
        <v>1349</v>
      </c>
      <c r="D5" s="113"/>
      <c r="E5" s="113"/>
      <c r="F5" s="113"/>
      <c r="G5" s="113"/>
      <c r="H5" s="113"/>
      <c r="I5" s="113"/>
      <c r="J5" s="113"/>
      <c r="K5" s="15"/>
    </row>
    <row r="6" spans="1:11" ht="60" x14ac:dyDescent="0.25">
      <c r="A6" s="2"/>
      <c r="B6" s="111"/>
      <c r="C6" s="4" t="s">
        <v>538</v>
      </c>
      <c r="D6" s="4" t="s">
        <v>1343</v>
      </c>
      <c r="E6" s="4" t="s">
        <v>539</v>
      </c>
      <c r="F6" s="4" t="s">
        <v>540</v>
      </c>
      <c r="G6" s="4" t="s">
        <v>540</v>
      </c>
      <c r="H6" s="4" t="s">
        <v>541</v>
      </c>
      <c r="I6" s="4" t="s">
        <v>1344</v>
      </c>
      <c r="J6" s="4" t="s">
        <v>509</v>
      </c>
      <c r="K6" s="15"/>
    </row>
    <row r="7" spans="1:11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f>SUM(nota_130!C7:'nota_130'!I7)</f>
        <v>0</v>
      </c>
      <c r="K7" s="15"/>
    </row>
    <row r="8" spans="1:11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SUM(nota_130!C8:'nota_130'!I8)</f>
        <v>0</v>
      </c>
      <c r="K8" s="15"/>
    </row>
    <row r="9" spans="1:11" x14ac:dyDescent="0.25">
      <c r="A9" s="2"/>
      <c r="B9" s="10" t="s">
        <v>1341</v>
      </c>
      <c r="C9" s="13">
        <f>SUM(nota_130!C10:'nota_130'!C12)</f>
        <v>0</v>
      </c>
      <c r="D9" s="13">
        <f>SUM(nota_130!D10:'nota_130'!D12)</f>
        <v>0</v>
      </c>
      <c r="E9" s="13">
        <f>SUM(nota_130!E10:'nota_130'!E12)</f>
        <v>0</v>
      </c>
      <c r="F9" s="13">
        <f>SUM(nota_130!F10:'nota_130'!F12)</f>
        <v>0</v>
      </c>
      <c r="G9" s="13">
        <f>SUM(nota_130!G10:'nota_130'!G12)</f>
        <v>0</v>
      </c>
      <c r="H9" s="13">
        <f>SUM(nota_130!H10:'nota_130'!H12)</f>
        <v>0</v>
      </c>
      <c r="I9" s="13">
        <f>SUM(nota_130!I10:'nota_130'!I12)</f>
        <v>0</v>
      </c>
      <c r="J9" s="13">
        <f>SUM(nota_130!C9:'nota_130'!I9)</f>
        <v>0</v>
      </c>
      <c r="K9" s="15"/>
    </row>
    <row r="10" spans="1:11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SUM(nota_130!C10:'nota_130'!I10)</f>
        <v>0</v>
      </c>
      <c r="K10" s="15"/>
    </row>
    <row r="11" spans="1:11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SUM(nota_130!C11:'nota_130'!I11)</f>
        <v>0</v>
      </c>
      <c r="K11" s="15"/>
    </row>
    <row r="12" spans="1:11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SUM(nota_130!C12:'nota_130'!I12)</f>
        <v>0</v>
      </c>
      <c r="K12" s="15"/>
    </row>
    <row r="13" spans="1:11" x14ac:dyDescent="0.25">
      <c r="A13" s="2"/>
      <c r="B13" s="10" t="s">
        <v>497</v>
      </c>
      <c r="C13" s="13">
        <f>SUM(nota_130!C14:'nota_130'!C16)</f>
        <v>0</v>
      </c>
      <c r="D13" s="13">
        <f>SUM(nota_130!D14:'nota_130'!D16)</f>
        <v>0</v>
      </c>
      <c r="E13" s="13">
        <f>SUM(nota_130!E14:'nota_130'!E16)</f>
        <v>0</v>
      </c>
      <c r="F13" s="13">
        <f>SUM(nota_130!F14:'nota_130'!F16)</f>
        <v>0</v>
      </c>
      <c r="G13" s="13">
        <f>SUM(nota_130!G14:'nota_130'!G16)</f>
        <v>0</v>
      </c>
      <c r="H13" s="13">
        <f>SUM(nota_130!H14:'nota_130'!H16)</f>
        <v>0</v>
      </c>
      <c r="I13" s="13">
        <f>SUM(nota_130!I14:'nota_130'!I16)</f>
        <v>0</v>
      </c>
      <c r="J13" s="13">
        <f>SUM(nota_130!C13:'nota_130'!I13)</f>
        <v>0</v>
      </c>
      <c r="K13" s="15"/>
    </row>
    <row r="14" spans="1:11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SUM(nota_130!C14:'nota_130'!I14)</f>
        <v>0</v>
      </c>
      <c r="K14" s="15"/>
    </row>
    <row r="15" spans="1:11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SUM(nota_130!C15:'nota_130'!I15)</f>
        <v>0</v>
      </c>
      <c r="K15" s="15"/>
    </row>
    <row r="16" spans="1:11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f>SUM(nota_130!C16:'nota_130'!I16)</f>
        <v>0</v>
      </c>
      <c r="K16" s="15"/>
    </row>
    <row r="17" spans="1:11" x14ac:dyDescent="0.25">
      <c r="A17" s="2"/>
      <c r="B17" s="10" t="s">
        <v>531</v>
      </c>
      <c r="C17" s="13">
        <f>nota_130!C7+nota_130!C9-nota_130!C13</f>
        <v>0</v>
      </c>
      <c r="D17" s="13">
        <f>nota_130!D7+nota_130!D9-nota_130!D13</f>
        <v>0</v>
      </c>
      <c r="E17" s="13">
        <f>nota_130!E7+nota_130!E9-nota_130!E13</f>
        <v>0</v>
      </c>
      <c r="F17" s="13">
        <f>nota_130!F7+nota_130!F9-nota_130!F13</f>
        <v>0</v>
      </c>
      <c r="G17" s="13">
        <f>nota_130!G7+nota_130!G9-nota_130!G13</f>
        <v>0</v>
      </c>
      <c r="H17" s="13">
        <f>nota_130!H7+nota_130!H9-nota_130!H13</f>
        <v>0</v>
      </c>
      <c r="I17" s="13">
        <f>nota_130!I7+nota_130!I9-nota_130!I13</f>
        <v>0</v>
      </c>
      <c r="J17" s="13">
        <f>SUM(nota_130!C17:'nota_130'!I17)</f>
        <v>0</v>
      </c>
      <c r="K17" s="15"/>
    </row>
    <row r="18" spans="1:11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SUM(nota_130!C18:'nota_130'!I18)</f>
        <v>0</v>
      </c>
      <c r="K18" s="15"/>
    </row>
    <row r="19" spans="1:11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"/>
    </row>
    <row r="20" spans="1:11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7"/>
      <c r="K20" s="1"/>
    </row>
    <row r="21" spans="1:11" x14ac:dyDescent="0.25">
      <c r="A21" s="2"/>
      <c r="B21" s="109"/>
      <c r="C21" s="105"/>
      <c r="D21" s="105"/>
      <c r="E21" s="105"/>
      <c r="F21" s="105"/>
      <c r="G21" s="105"/>
      <c r="H21" s="105"/>
      <c r="I21" s="105"/>
      <c r="J21" s="105"/>
      <c r="K21" s="15"/>
    </row>
    <row r="22" spans="1:11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1"/>
      <c r="K22" s="1"/>
    </row>
  </sheetData>
  <mergeCells count="4">
    <mergeCell ref="B3:J3"/>
    <mergeCell ref="B5:B6"/>
    <mergeCell ref="B21:J21"/>
    <mergeCell ref="C5:J5"/>
  </mergeCells>
  <pageMargins left="0.7" right="0.7" top="0.75" bottom="0.75" header="0.3" footer="0.3"/>
</worksheet>
</file>

<file path=xl/worksheets/sheet1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900-000000000000}">
  <dimension ref="A1:J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301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456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25">
      <c r="A5" s="2"/>
      <c r="B5" s="120"/>
      <c r="C5" s="112" t="s">
        <v>532</v>
      </c>
      <c r="D5" s="113"/>
      <c r="E5" s="113"/>
      <c r="F5" s="112" t="s">
        <v>536</v>
      </c>
      <c r="G5" s="113"/>
      <c r="H5" s="113"/>
      <c r="I5" s="110" t="s">
        <v>509</v>
      </c>
      <c r="J5" s="15"/>
    </row>
    <row r="6" spans="1:10" ht="45" x14ac:dyDescent="0.25">
      <c r="A6" s="2"/>
      <c r="B6" s="115"/>
      <c r="C6" s="4" t="s">
        <v>533</v>
      </c>
      <c r="D6" s="4" t="s">
        <v>534</v>
      </c>
      <c r="E6" s="4" t="s">
        <v>1350</v>
      </c>
      <c r="F6" s="4" t="s">
        <v>533</v>
      </c>
      <c r="G6" s="4" t="s">
        <v>534</v>
      </c>
      <c r="H6" s="4" t="s">
        <v>1350</v>
      </c>
      <c r="I6" s="111"/>
      <c r="J6" s="15"/>
    </row>
    <row r="7" spans="1:10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v>0</v>
      </c>
      <c r="I7" s="13">
        <f>SUM(nota_131!C7:'nota_131'!H7)</f>
        <v>0</v>
      </c>
      <c r="J7" s="15"/>
    </row>
    <row r="8" spans="1:10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SUM(nota_131!C8:'nota_131'!H8)</f>
        <v>0</v>
      </c>
      <c r="J8" s="15"/>
    </row>
    <row r="9" spans="1:10" x14ac:dyDescent="0.25">
      <c r="A9" s="2"/>
      <c r="B9" s="10" t="s">
        <v>1341</v>
      </c>
      <c r="C9" s="13">
        <f>SUM(nota_131!C10:'nota_131'!C12)</f>
        <v>0</v>
      </c>
      <c r="D9" s="13">
        <f>SUM(nota_131!D10:'nota_131'!D12)</f>
        <v>0</v>
      </c>
      <c r="E9" s="13">
        <f>SUM(nota_131!E10:'nota_131'!E12)</f>
        <v>0</v>
      </c>
      <c r="F9" s="13">
        <f>SUM(nota_131!F10:'nota_131'!F12)</f>
        <v>0</v>
      </c>
      <c r="G9" s="13">
        <f>SUM(nota_131!G10:'nota_131'!G12)</f>
        <v>0</v>
      </c>
      <c r="H9" s="13">
        <f>SUM(nota_131!H10:'nota_131'!H12)</f>
        <v>0</v>
      </c>
      <c r="I9" s="13">
        <f>SUM(nota_131!C9:'nota_131'!H9)</f>
        <v>0</v>
      </c>
      <c r="J9" s="15"/>
    </row>
    <row r="10" spans="1:10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SUM(nota_131!C10:'nota_131'!H10)</f>
        <v>0</v>
      </c>
      <c r="J10" s="15"/>
    </row>
    <row r="11" spans="1:10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SUM(nota_131!C11:'nota_131'!H11)</f>
        <v>0</v>
      </c>
      <c r="J11" s="15"/>
    </row>
    <row r="12" spans="1:10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SUM(nota_131!C12:'nota_131'!H12)</f>
        <v>0</v>
      </c>
      <c r="J12" s="15"/>
    </row>
    <row r="13" spans="1:10" x14ac:dyDescent="0.25">
      <c r="A13" s="2"/>
      <c r="B13" s="10" t="s">
        <v>497</v>
      </c>
      <c r="C13" s="13">
        <f>SUM(nota_131!C14:'nota_131'!C16)</f>
        <v>0</v>
      </c>
      <c r="D13" s="13">
        <f>SUM(nota_131!D14:'nota_131'!D16)</f>
        <v>0</v>
      </c>
      <c r="E13" s="13">
        <f>SUM(nota_131!E14:'nota_131'!E16)</f>
        <v>0</v>
      </c>
      <c r="F13" s="13">
        <f>SUM(nota_131!F14:'nota_131'!F16)</f>
        <v>0</v>
      </c>
      <c r="G13" s="13">
        <f>SUM(nota_131!G14:'nota_131'!G16)</f>
        <v>0</v>
      </c>
      <c r="H13" s="13">
        <f>SUM(nota_131!H14:'nota_131'!H16)</f>
        <v>0</v>
      </c>
      <c r="I13" s="13">
        <f>SUM(nota_131!C13:'nota_131'!H13)</f>
        <v>0</v>
      </c>
      <c r="J13" s="15"/>
    </row>
    <row r="14" spans="1:10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SUM(nota_131!C14:'nota_131'!H14)</f>
        <v>0</v>
      </c>
      <c r="J14" s="15"/>
    </row>
    <row r="15" spans="1:10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SUM(nota_131!C15:'nota_131'!H15)</f>
        <v>0</v>
      </c>
      <c r="J15" s="15"/>
    </row>
    <row r="16" spans="1:10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SUM(nota_131!C16:'nota_131'!H16)</f>
        <v>0</v>
      </c>
      <c r="J16" s="15"/>
    </row>
    <row r="17" spans="1:10" x14ac:dyDescent="0.25">
      <c r="A17" s="2"/>
      <c r="B17" s="10" t="s">
        <v>531</v>
      </c>
      <c r="C17" s="13">
        <f>nota_131!C7+nota_131!C9-nota_131!C13</f>
        <v>0</v>
      </c>
      <c r="D17" s="13">
        <f>nota_131!D7+nota_131!D9-nota_131!D13</f>
        <v>0</v>
      </c>
      <c r="E17" s="13">
        <f>nota_131!E7+nota_131!E9-nota_131!E13</f>
        <v>0</v>
      </c>
      <c r="F17" s="13">
        <f>nota_131!F7+nota_131!F9-nota_131!F13</f>
        <v>0</v>
      </c>
      <c r="G17" s="13">
        <f>nota_131!G7+nota_131!G9-nota_131!G13</f>
        <v>0</v>
      </c>
      <c r="H17" s="13">
        <f>nota_131!H7+nota_131!H9-nota_131!H13</f>
        <v>0</v>
      </c>
      <c r="I17" s="13">
        <f>SUM(nota_131!C17:'nota_131'!H17)</f>
        <v>0</v>
      </c>
      <c r="J17" s="15"/>
    </row>
    <row r="18" spans="1:10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f>SUM(nota_131!C18:'nota_131'!H18)</f>
        <v>0</v>
      </c>
      <c r="J18" s="15"/>
    </row>
    <row r="19" spans="1:10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5">
      <c r="A21" s="2"/>
      <c r="B21" s="109"/>
      <c r="C21" s="105"/>
      <c r="D21" s="105"/>
      <c r="E21" s="105"/>
      <c r="F21" s="105"/>
      <c r="G21" s="105"/>
      <c r="H21" s="105"/>
      <c r="I21" s="105"/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176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331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x14ac:dyDescent="0.25">
      <c r="A5" s="2"/>
      <c r="B5" s="110"/>
      <c r="C5" s="112" t="s">
        <v>532</v>
      </c>
      <c r="D5" s="113"/>
      <c r="E5" s="113"/>
      <c r="F5" s="112" t="s">
        <v>536</v>
      </c>
      <c r="G5" s="113"/>
      <c r="H5" s="113"/>
      <c r="I5" s="110" t="s">
        <v>509</v>
      </c>
      <c r="J5" s="15"/>
    </row>
    <row r="6" spans="1:10" ht="45" x14ac:dyDescent="0.25">
      <c r="A6" s="2"/>
      <c r="B6" s="111"/>
      <c r="C6" s="4" t="s">
        <v>533</v>
      </c>
      <c r="D6" s="4" t="s">
        <v>534</v>
      </c>
      <c r="E6" s="4" t="s">
        <v>1667</v>
      </c>
      <c r="F6" s="4" t="s">
        <v>533</v>
      </c>
      <c r="G6" s="4" t="s">
        <v>534</v>
      </c>
      <c r="H6" s="4" t="s">
        <v>535</v>
      </c>
      <c r="I6" s="111"/>
      <c r="J6" s="15"/>
    </row>
    <row r="7" spans="1:10" x14ac:dyDescent="0.25">
      <c r="A7" s="2"/>
      <c r="B7" s="10" t="s">
        <v>527</v>
      </c>
      <c r="C7" s="13">
        <v>0</v>
      </c>
      <c r="D7" s="13">
        <v>0</v>
      </c>
      <c r="E7" s="13">
        <v>214382.42</v>
      </c>
      <c r="F7" s="13">
        <v>2595377.4</v>
      </c>
      <c r="G7" s="13">
        <v>0</v>
      </c>
      <c r="H7" s="13">
        <f>367831.51+86215</f>
        <v>454046.51</v>
      </c>
      <c r="I7" s="13">
        <f>SUM(nota_005!C7:'nota_005'!H7)</f>
        <v>3263806.33</v>
      </c>
      <c r="J7" s="15"/>
    </row>
    <row r="8" spans="1:10" x14ac:dyDescent="0.25">
      <c r="A8" s="2"/>
      <c r="B8" s="24" t="s">
        <v>528</v>
      </c>
      <c r="C8" s="14">
        <v>0</v>
      </c>
      <c r="D8" s="14">
        <v>0</v>
      </c>
      <c r="E8" s="14">
        <v>0</v>
      </c>
      <c r="F8" s="14">
        <v>384179.47</v>
      </c>
      <c r="G8" s="14">
        <v>0</v>
      </c>
      <c r="H8" s="14">
        <v>0</v>
      </c>
      <c r="I8" s="14">
        <f>SUM(nota_005!C8:'nota_005'!H8)</f>
        <v>384179.47</v>
      </c>
      <c r="J8" s="15"/>
    </row>
    <row r="9" spans="1:10" x14ac:dyDescent="0.25">
      <c r="A9" s="2"/>
      <c r="B9" s="10" t="s">
        <v>483</v>
      </c>
      <c r="C9" s="13">
        <f>SUM(nota_005!C10:'nota_005'!C12)</f>
        <v>0</v>
      </c>
      <c r="D9" s="13">
        <f>SUM(nota_005!D10:'nota_005'!D12)</f>
        <v>0</v>
      </c>
      <c r="E9" s="13">
        <f>SUM(nota_005!E10:'nota_005'!E12)</f>
        <v>0</v>
      </c>
      <c r="F9" s="13">
        <f>SUM(nota_005!F10:'nota_005'!F12)</f>
        <v>19438</v>
      </c>
      <c r="G9" s="13">
        <f>SUM(nota_005!G10:'nota_005'!G12)</f>
        <v>0</v>
      </c>
      <c r="H9" s="13">
        <f>SUM(nota_005!H10:'nota_005'!H12)</f>
        <v>0</v>
      </c>
      <c r="I9" s="13">
        <f>SUM(nota_005!C9:'nota_005'!H9)</f>
        <v>19438</v>
      </c>
      <c r="J9" s="15"/>
    </row>
    <row r="10" spans="1:10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SUM(nota_005!C10:'nota_005'!H10)</f>
        <v>0</v>
      </c>
      <c r="J10" s="15"/>
    </row>
    <row r="11" spans="1:10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f>21000-1562</f>
        <v>19438</v>
      </c>
      <c r="G11" s="14">
        <v>0</v>
      </c>
      <c r="H11" s="14">
        <v>0</v>
      </c>
      <c r="I11" s="14">
        <f>SUM(nota_005!C11:'nota_005'!H11)</f>
        <v>19438</v>
      </c>
      <c r="J11" s="15"/>
    </row>
    <row r="12" spans="1:10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f>SUM(nota_005!C12:'nota_005'!H12)</f>
        <v>0</v>
      </c>
      <c r="J12" s="15"/>
    </row>
    <row r="13" spans="1:10" x14ac:dyDescent="0.25">
      <c r="A13" s="2"/>
      <c r="B13" s="10" t="s">
        <v>487</v>
      </c>
      <c r="C13" s="13">
        <f>SUM(nota_005!C14:'nota_005'!C16)</f>
        <v>0</v>
      </c>
      <c r="D13" s="13">
        <f>SUM(nota_005!D14:'nota_005'!D16)</f>
        <v>0</v>
      </c>
      <c r="E13" s="13">
        <f>SUM(nota_005!E14:'nota_005'!E16)</f>
        <v>0</v>
      </c>
      <c r="F13" s="13">
        <f>SUM(nota_005!F14:'nota_005'!F16)</f>
        <v>0</v>
      </c>
      <c r="G13" s="13">
        <f>SUM(nota_005!G14:'nota_005'!G16)</f>
        <v>0</v>
      </c>
      <c r="H13" s="13">
        <f>SUM(nota_005!H14:'nota_005'!H16)</f>
        <v>0</v>
      </c>
      <c r="I13" s="13">
        <f>SUM(nota_005!C13:'nota_005'!H13)</f>
        <v>0</v>
      </c>
      <c r="J13" s="15"/>
    </row>
    <row r="14" spans="1:10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f>SUM(nota_005!C14:'nota_005'!H14)</f>
        <v>0</v>
      </c>
      <c r="J14" s="15"/>
    </row>
    <row r="15" spans="1:10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f>SUM(nota_005!C15:'nota_005'!H15)</f>
        <v>0</v>
      </c>
      <c r="J15" s="15"/>
    </row>
    <row r="16" spans="1:10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f>SUM(nota_005!C16:'nota_005'!H16)</f>
        <v>0</v>
      </c>
      <c r="J16" s="15"/>
    </row>
    <row r="17" spans="1:10" x14ac:dyDescent="0.25">
      <c r="A17" s="2"/>
      <c r="B17" s="10" t="s">
        <v>531</v>
      </c>
      <c r="C17" s="13">
        <f>nota_005!C7+nota_005!C9-nota_005!C13</f>
        <v>0</v>
      </c>
      <c r="D17" s="13">
        <f>nota_005!D7+nota_005!D9-nota_005!D13</f>
        <v>0</v>
      </c>
      <c r="E17" s="13">
        <f>nota_005!E7+nota_005!E9-nota_005!E13</f>
        <v>214382.42</v>
      </c>
      <c r="F17" s="13">
        <f>nota_005!F7+nota_005!F9-nota_005!F13</f>
        <v>2614815.4</v>
      </c>
      <c r="G17" s="13">
        <f>nota_005!G7+nota_005!G9-nota_005!G13</f>
        <v>0</v>
      </c>
      <c r="H17" s="13">
        <f>nota_005!H7+nota_005!H9-nota_005!H13</f>
        <v>454046.51</v>
      </c>
      <c r="I17" s="13">
        <f>SUM(nota_005!C17:'nota_005'!H17)</f>
        <v>3283244.33</v>
      </c>
      <c r="J17" s="15"/>
    </row>
    <row r="18" spans="1:10" x14ac:dyDescent="0.25">
      <c r="A18" s="2"/>
      <c r="B18" s="24" t="s">
        <v>528</v>
      </c>
      <c r="C18" s="14">
        <v>0</v>
      </c>
      <c r="D18" s="14">
        <v>0</v>
      </c>
      <c r="E18" s="14">
        <v>0</v>
      </c>
      <c r="F18" s="14">
        <f>F8</f>
        <v>384179.47</v>
      </c>
      <c r="G18" s="14">
        <v>0</v>
      </c>
      <c r="H18" s="14">
        <v>0</v>
      </c>
      <c r="I18" s="14">
        <f>SUM(nota_005!C18:'nota_005'!H18)</f>
        <v>384179.47</v>
      </c>
      <c r="J18" s="15"/>
    </row>
    <row r="19" spans="1:10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"/>
    </row>
    <row r="20" spans="1:10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7"/>
      <c r="J20" s="1"/>
    </row>
    <row r="21" spans="1:10" x14ac:dyDescent="0.25">
      <c r="A21" s="2"/>
      <c r="B21" s="109"/>
      <c r="C21" s="105"/>
      <c r="D21" s="105"/>
      <c r="E21" s="105"/>
      <c r="F21" s="105"/>
      <c r="G21" s="105"/>
      <c r="H21" s="105"/>
      <c r="I21" s="105"/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</sheetData>
  <mergeCells count="6">
    <mergeCell ref="B3:I3"/>
    <mergeCell ref="B5:B6"/>
    <mergeCell ref="B21:I21"/>
    <mergeCell ref="C5:E5"/>
    <mergeCell ref="F5:H5"/>
    <mergeCell ref="I5:I6"/>
  </mergeCells>
  <pageMargins left="0.7" right="0.7" top="0.75" bottom="0.75" header="0.3" footer="0.3"/>
</worksheet>
</file>

<file path=xl/worksheets/sheet1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A00-000000000000}">
  <dimension ref="A1:E14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302</v>
      </c>
      <c r="C2" s="23"/>
      <c r="D2" s="23"/>
      <c r="E2" s="1"/>
    </row>
    <row r="3" spans="1:5" x14ac:dyDescent="0.25">
      <c r="A3" s="1"/>
      <c r="B3" s="106" t="s">
        <v>457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24" t="s">
        <v>1351</v>
      </c>
      <c r="C6" s="14">
        <v>1178.6199999999999</v>
      </c>
      <c r="D6" s="14">
        <v>958</v>
      </c>
      <c r="E6" s="15"/>
    </row>
    <row r="7" spans="1:5" x14ac:dyDescent="0.25">
      <c r="A7" s="1"/>
      <c r="B7" s="24" t="s">
        <v>1352</v>
      </c>
      <c r="C7" s="14">
        <f>8.24+3990022.49+147.5+1170.02</f>
        <v>3991348.2500000005</v>
      </c>
      <c r="D7" s="14">
        <f>58211.01+2543000+147.5+1219.42</f>
        <v>2602577.9299999997</v>
      </c>
      <c r="E7" s="1"/>
    </row>
    <row r="8" spans="1:5" x14ac:dyDescent="0.25">
      <c r="A8" s="2"/>
      <c r="B8" s="24" t="s">
        <v>1353</v>
      </c>
      <c r="C8" s="14">
        <v>0</v>
      </c>
      <c r="D8" s="14">
        <v>0</v>
      </c>
      <c r="E8" s="15"/>
    </row>
    <row r="9" spans="1:5" x14ac:dyDescent="0.25">
      <c r="A9" s="2"/>
      <c r="B9" s="24" t="s">
        <v>1354</v>
      </c>
      <c r="C9" s="14">
        <v>0</v>
      </c>
      <c r="D9" s="14">
        <v>0</v>
      </c>
      <c r="E9" s="15"/>
    </row>
    <row r="10" spans="1:5" x14ac:dyDescent="0.25">
      <c r="A10" s="2"/>
      <c r="B10" s="10" t="s">
        <v>509</v>
      </c>
      <c r="C10" s="13">
        <f>SUM(nota_132!C6:'nota_132'!C9)</f>
        <v>3992526.8700000006</v>
      </c>
      <c r="D10" s="13">
        <f>SUM(nota_132!D6:'nota_132'!D9)</f>
        <v>2603535.9299999997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109"/>
      <c r="C13" s="105"/>
      <c r="D13" s="105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B00-000000000000}">
  <dimension ref="A1:K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303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458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60" x14ac:dyDescent="0.25">
      <c r="A5" s="2"/>
      <c r="B5" s="4" t="s">
        <v>1337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1358</v>
      </c>
      <c r="K5" s="15"/>
    </row>
    <row r="6" spans="1:11" ht="30" x14ac:dyDescent="0.25">
      <c r="A6" s="2"/>
      <c r="B6" s="16" t="s">
        <v>1355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nota_133!C6+nota_133!E6+nota_133!G6+nota_133!I6</f>
        <v>0</v>
      </c>
      <c r="K6" s="15"/>
    </row>
    <row r="7" spans="1:11" x14ac:dyDescent="0.25">
      <c r="A7" s="2"/>
      <c r="B7" s="16" t="s">
        <v>1356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nota_133!C7+nota_133!E7+nota_133!G7+nota_133!I7</f>
        <v>0</v>
      </c>
      <c r="K7" s="15"/>
    </row>
    <row r="8" spans="1:11" x14ac:dyDescent="0.25">
      <c r="A8" s="2"/>
      <c r="B8" s="16" t="s">
        <v>1357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nota_133!C8+nota_133!E8+nota_133!G8+nota_133!I8</f>
        <v>0</v>
      </c>
      <c r="K8" s="15"/>
    </row>
    <row r="9" spans="1:11" x14ac:dyDescent="0.25">
      <c r="A9" s="2"/>
      <c r="B9" s="10" t="s">
        <v>509</v>
      </c>
      <c r="C9" s="13">
        <f>SUM(nota_133!C6:'nota_133'!C8)</f>
        <v>0</v>
      </c>
      <c r="D9" s="13">
        <f>SUM(nota_133!D6:'nota_133'!D8)</f>
        <v>0</v>
      </c>
      <c r="E9" s="13">
        <f>SUM(nota_133!E6:'nota_133'!E8)</f>
        <v>0</v>
      </c>
      <c r="F9" s="13">
        <f>SUM(nota_133!F6:'nota_133'!F8)</f>
        <v>0</v>
      </c>
      <c r="G9" s="13">
        <f>SUM(nota_133!G6:'nota_133'!G8)</f>
        <v>0</v>
      </c>
      <c r="H9" s="13">
        <f>SUM(nota_133!H6:'nota_133'!H8)</f>
        <v>0</v>
      </c>
      <c r="I9" s="13">
        <f>SUM(nota_133!I6:'nota_133'!I8)</f>
        <v>0</v>
      </c>
      <c r="J9" s="13">
        <f>nota_133!C9+nota_133!E9+nota_133!G9+nota_133!I9</f>
        <v>0</v>
      </c>
      <c r="K9" s="15"/>
    </row>
    <row r="10" spans="1:11" x14ac:dyDescent="0.25">
      <c r="A10" s="1"/>
      <c r="B10" s="11"/>
      <c r="C10" s="11"/>
      <c r="D10" s="11"/>
      <c r="E10" s="11"/>
      <c r="F10" s="11"/>
      <c r="G10" s="11"/>
      <c r="H10" s="11"/>
      <c r="I10" s="11"/>
      <c r="J10" s="11"/>
      <c r="K10" s="1"/>
    </row>
    <row r="11" spans="1:11" x14ac:dyDescent="0.25">
      <c r="A11" s="1"/>
      <c r="B11" s="17" t="s">
        <v>502</v>
      </c>
      <c r="C11" s="17"/>
      <c r="D11" s="17"/>
      <c r="E11" s="17"/>
      <c r="F11" s="17"/>
      <c r="G11" s="17"/>
      <c r="H11" s="17"/>
      <c r="I11" s="17"/>
      <c r="J11" s="17"/>
      <c r="K11" s="1"/>
    </row>
    <row r="12" spans="1:11" x14ac:dyDescent="0.25">
      <c r="A12" s="2"/>
      <c r="B12" s="109"/>
      <c r="C12" s="105"/>
      <c r="D12" s="105"/>
      <c r="E12" s="105"/>
      <c r="F12" s="105"/>
      <c r="G12" s="105"/>
      <c r="H12" s="105"/>
      <c r="I12" s="105"/>
      <c r="J12" s="105"/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</sheetData>
  <mergeCells count="2">
    <mergeCell ref="B3:J3"/>
    <mergeCell ref="B12:J12"/>
  </mergeCells>
  <pageMargins left="0.7" right="0.7" top="0.75" bottom="0.75" header="0.3" footer="0.3"/>
</worksheet>
</file>

<file path=xl/worksheets/sheet1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C00-000000000000}">
  <dimension ref="A1:K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304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459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1249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1360</v>
      </c>
      <c r="K5" s="15"/>
    </row>
    <row r="6" spans="1:11" x14ac:dyDescent="0.25">
      <c r="A6" s="2"/>
      <c r="B6" s="16" t="s">
        <v>556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nota_134!C6+nota_134!E6+nota_134!G6+nota_134!I6</f>
        <v>0</v>
      </c>
      <c r="K6" s="15"/>
    </row>
    <row r="7" spans="1:11" x14ac:dyDescent="0.25">
      <c r="A7" s="2"/>
      <c r="B7" s="16" t="s">
        <v>557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nota_134!C7+nota_134!E7+nota_134!G7+nota_134!I7</f>
        <v>0</v>
      </c>
      <c r="K7" s="15"/>
    </row>
    <row r="8" spans="1:11" x14ac:dyDescent="0.25">
      <c r="A8" s="1"/>
      <c r="B8" s="16" t="s">
        <v>558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nota_134!C8+nota_134!E8+nota_134!G8+nota_134!I8</f>
        <v>0</v>
      </c>
      <c r="K8" s="1"/>
    </row>
    <row r="9" spans="1:11" x14ac:dyDescent="0.25">
      <c r="A9" s="2"/>
      <c r="B9" s="16" t="s">
        <v>559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nota_134!C9+nota_134!E9+nota_134!G9+nota_134!I9</f>
        <v>0</v>
      </c>
      <c r="K9" s="15"/>
    </row>
    <row r="10" spans="1:11" x14ac:dyDescent="0.25">
      <c r="A10" s="2"/>
      <c r="B10" s="16" t="s">
        <v>1359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nota_134!C10+nota_134!E10+nota_134!G10+nota_134!I10</f>
        <v>0</v>
      </c>
      <c r="K10" s="15"/>
    </row>
    <row r="11" spans="1:11" x14ac:dyDescent="0.25">
      <c r="A11" s="1"/>
      <c r="B11" s="11"/>
      <c r="C11" s="11"/>
      <c r="D11" s="11"/>
      <c r="E11" s="11"/>
      <c r="F11" s="11"/>
      <c r="G11" s="11"/>
      <c r="H11" s="11"/>
      <c r="I11" s="11"/>
      <c r="J11" s="11"/>
      <c r="K11" s="1"/>
    </row>
    <row r="12" spans="1:11" x14ac:dyDescent="0.25">
      <c r="A12" s="1"/>
      <c r="B12" s="17" t="s">
        <v>502</v>
      </c>
      <c r="C12" s="17"/>
      <c r="D12" s="17"/>
      <c r="E12" s="17"/>
      <c r="F12" s="17"/>
      <c r="G12" s="17"/>
      <c r="H12" s="17"/>
      <c r="I12" s="17"/>
      <c r="J12" s="17"/>
      <c r="K12" s="1"/>
    </row>
    <row r="13" spans="1:11" x14ac:dyDescent="0.25">
      <c r="A13" s="2"/>
      <c r="B13" s="109"/>
      <c r="C13" s="105"/>
      <c r="D13" s="105"/>
      <c r="E13" s="105"/>
      <c r="F13" s="105"/>
      <c r="G13" s="105"/>
      <c r="H13" s="105"/>
      <c r="I13" s="105"/>
      <c r="J13" s="105"/>
      <c r="K13" s="15"/>
    </row>
    <row r="14" spans="1:11" x14ac:dyDescent="0.25">
      <c r="A14" s="1"/>
      <c r="B14" s="11"/>
      <c r="C14" s="11"/>
      <c r="D14" s="11"/>
      <c r="E14" s="11"/>
      <c r="F14" s="11"/>
      <c r="G14" s="11"/>
      <c r="H14" s="11"/>
      <c r="I14" s="11"/>
      <c r="J14" s="11"/>
      <c r="K14" s="1"/>
    </row>
  </sheetData>
  <mergeCells count="2">
    <mergeCell ref="B3:J3"/>
    <mergeCell ref="B13:J13"/>
  </mergeCells>
  <pageMargins left="0.7" right="0.7" top="0.75" bottom="0.75" header="0.3" footer="0.3"/>
</worksheet>
</file>

<file path=xl/worksheets/sheet1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D00-000000000000}">
  <dimension ref="A1:G2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305</v>
      </c>
      <c r="C2" s="23"/>
      <c r="D2" s="23"/>
      <c r="E2" s="23"/>
      <c r="F2" s="23"/>
      <c r="G2" s="1"/>
    </row>
    <row r="3" spans="1:7" x14ac:dyDescent="0.25">
      <c r="A3" s="1"/>
      <c r="B3" s="106" t="s">
        <v>460</v>
      </c>
      <c r="C3" s="105"/>
      <c r="D3" s="105"/>
      <c r="E3" s="105"/>
      <c r="F3" s="105"/>
      <c r="G3" s="1"/>
    </row>
    <row r="4" spans="1:7" x14ac:dyDescent="0.25">
      <c r="A4" s="1"/>
      <c r="B4" s="17"/>
      <c r="C4" s="17"/>
      <c r="D4" s="17"/>
      <c r="E4" s="17"/>
      <c r="F4" s="17"/>
      <c r="G4" s="1"/>
    </row>
    <row r="5" spans="1:7" ht="30" x14ac:dyDescent="0.25">
      <c r="A5" s="2"/>
      <c r="B5" s="4"/>
      <c r="C5" s="4" t="s">
        <v>1323</v>
      </c>
      <c r="D5" s="4" t="s">
        <v>1324</v>
      </c>
      <c r="E5" s="4" t="s">
        <v>1325</v>
      </c>
      <c r="F5" s="4" t="s">
        <v>1325</v>
      </c>
      <c r="G5" s="15"/>
    </row>
    <row r="6" spans="1:7" x14ac:dyDescent="0.25">
      <c r="A6" s="2"/>
      <c r="B6" s="5" t="s">
        <v>1312</v>
      </c>
      <c r="C6" s="13">
        <v>0</v>
      </c>
      <c r="D6" s="13">
        <v>0</v>
      </c>
      <c r="E6" s="13">
        <v>0</v>
      </c>
      <c r="F6" s="13">
        <v>0</v>
      </c>
      <c r="G6" s="15"/>
    </row>
    <row r="7" spans="1:7" x14ac:dyDescent="0.25">
      <c r="A7" s="2"/>
      <c r="B7" s="18" t="s">
        <v>1361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8" t="s">
        <v>1362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1315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5" t="s">
        <v>1316</v>
      </c>
      <c r="C10" s="13">
        <v>0</v>
      </c>
      <c r="D10" s="13">
        <v>0</v>
      </c>
      <c r="E10" s="13">
        <v>0</v>
      </c>
      <c r="F10" s="13">
        <v>0</v>
      </c>
      <c r="G10" s="15"/>
    </row>
    <row r="11" spans="1:7" x14ac:dyDescent="0.25">
      <c r="A11" s="2"/>
      <c r="B11" s="18" t="s">
        <v>1361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1362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1315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5" t="s">
        <v>1317</v>
      </c>
      <c r="C14" s="13">
        <v>0</v>
      </c>
      <c r="D14" s="13">
        <v>0</v>
      </c>
      <c r="E14" s="13">
        <v>0</v>
      </c>
      <c r="F14" s="13">
        <v>0</v>
      </c>
      <c r="G14" s="15"/>
    </row>
    <row r="15" spans="1:7" x14ac:dyDescent="0.25">
      <c r="A15" s="2"/>
      <c r="B15" s="18" t="s">
        <v>1361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18" t="s">
        <v>1362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1315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5" t="s">
        <v>1318</v>
      </c>
      <c r="C18" s="13">
        <v>0</v>
      </c>
      <c r="D18" s="13">
        <v>0</v>
      </c>
      <c r="E18" s="13">
        <v>0</v>
      </c>
      <c r="F18" s="13">
        <v>0</v>
      </c>
      <c r="G18" s="15"/>
    </row>
    <row r="19" spans="1:7" x14ac:dyDescent="0.25">
      <c r="A19" s="2"/>
      <c r="B19" s="18" t="s">
        <v>1361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18" t="s">
        <v>1362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1315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0" t="s">
        <v>1319</v>
      </c>
      <c r="C22" s="13">
        <f>nota_135!C9+nota_135!C13+nota_135!C17+nota_135!C21</f>
        <v>0</v>
      </c>
      <c r="D22" s="13">
        <f>nota_135!D9+nota_135!D13+nota_135!D17+nota_135!D21</f>
        <v>0</v>
      </c>
      <c r="E22" s="13">
        <f>nota_135!E9+nota_135!E13+nota_135!E17+nota_135!E21</f>
        <v>0</v>
      </c>
      <c r="F22" s="13">
        <f>nota_135!F9+nota_135!F13+nota_135!F17+nota_135!F21</f>
        <v>0</v>
      </c>
      <c r="G22" s="15"/>
    </row>
    <row r="23" spans="1:7" x14ac:dyDescent="0.25">
      <c r="A23" s="2"/>
      <c r="B23" s="10" t="s">
        <v>1363</v>
      </c>
      <c r="C23" s="13">
        <f>nota_135!C8+nota_135!C12+nota_135!C16+nota_135!C20</f>
        <v>0</v>
      </c>
      <c r="D23" s="13">
        <f>nota_135!D8+nota_135!D12+nota_135!D16+nota_135!D20</f>
        <v>0</v>
      </c>
      <c r="E23" s="13">
        <f>nota_135!E8+nota_135!E12+nota_135!E16+nota_135!E20</f>
        <v>0</v>
      </c>
      <c r="F23" s="13">
        <f>nota_135!F8+nota_135!F12+nota_135!F16+nota_135!F20</f>
        <v>0</v>
      </c>
      <c r="G23" s="15"/>
    </row>
    <row r="24" spans="1:7" x14ac:dyDescent="0.25">
      <c r="A24" s="2"/>
      <c r="B24" s="10" t="s">
        <v>1364</v>
      </c>
      <c r="C24" s="13">
        <f>nota_135!C7+nota_135!C11+nota_135!C15+nota_135!C19</f>
        <v>0</v>
      </c>
      <c r="D24" s="13">
        <f>nota_135!D7+nota_135!D11+nota_135!D15+nota_135!D19</f>
        <v>0</v>
      </c>
      <c r="E24" s="13">
        <f>nota_135!E7+nota_135!E11+nota_135!E15+nota_135!E19</f>
        <v>0</v>
      </c>
      <c r="F24" s="13">
        <f>nota_135!F7+nota_135!F11+nota_135!F15+nota_135!F19</f>
        <v>0</v>
      </c>
      <c r="G24" s="15"/>
    </row>
    <row r="25" spans="1:7" x14ac:dyDescent="0.25">
      <c r="A25" s="2"/>
      <c r="B25" s="10" t="s">
        <v>1322</v>
      </c>
      <c r="C25" s="13">
        <f>nota_135!C6+nota_135!C10+nota_135!C14+nota_135!C18</f>
        <v>0</v>
      </c>
      <c r="D25" s="13">
        <f>nota_135!D6+nota_135!D10+nota_135!D14+nota_135!D18</f>
        <v>0</v>
      </c>
      <c r="E25" s="13">
        <f>nota_135!E6+nota_135!E10+nota_135!E14+nota_135!E18</f>
        <v>0</v>
      </c>
      <c r="F25" s="13">
        <f>nota_135!F6+nota_135!F10+nota_135!F14+nota_135!F18</f>
        <v>0</v>
      </c>
      <c r="G25" s="15"/>
    </row>
    <row r="26" spans="1:7" x14ac:dyDescent="0.25">
      <c r="A26" s="1"/>
      <c r="B26" s="11"/>
      <c r="C26" s="11"/>
      <c r="D26" s="11"/>
      <c r="E26" s="11"/>
      <c r="F26" s="11"/>
      <c r="G26" s="1"/>
    </row>
    <row r="27" spans="1:7" x14ac:dyDescent="0.25">
      <c r="A27" s="1"/>
      <c r="B27" s="17" t="s">
        <v>502</v>
      </c>
      <c r="C27" s="17"/>
      <c r="D27" s="17"/>
      <c r="E27" s="17"/>
      <c r="F27" s="17"/>
      <c r="G27" s="1"/>
    </row>
    <row r="28" spans="1:7" x14ac:dyDescent="0.25">
      <c r="A28" s="2"/>
      <c r="B28" s="109"/>
      <c r="C28" s="105"/>
      <c r="D28" s="105"/>
      <c r="E28" s="105"/>
      <c r="F28" s="105"/>
      <c r="G28" s="15"/>
    </row>
    <row r="29" spans="1:7" x14ac:dyDescent="0.25">
      <c r="A29" s="1"/>
      <c r="B29" s="11"/>
      <c r="C29" s="11"/>
      <c r="D29" s="11"/>
      <c r="E29" s="11"/>
      <c r="F29" s="11"/>
      <c r="G29" s="1"/>
    </row>
  </sheetData>
  <mergeCells count="2">
    <mergeCell ref="B3:F3"/>
    <mergeCell ref="B28:F28"/>
  </mergeCells>
  <pageMargins left="0.7" right="0.7" top="0.75" bottom="0.75" header="0.3" footer="0.3"/>
</worksheet>
</file>

<file path=xl/worksheets/sheet1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E00-000000000000}">
  <dimension ref="A1:K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306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461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 t="s">
        <v>1249</v>
      </c>
      <c r="C5" s="4" t="s">
        <v>1332</v>
      </c>
      <c r="D5" s="4" t="s">
        <v>1333</v>
      </c>
      <c r="E5" s="4" t="s">
        <v>1177</v>
      </c>
      <c r="F5" s="4" t="s">
        <v>1334</v>
      </c>
      <c r="G5" s="4" t="s">
        <v>1179</v>
      </c>
      <c r="H5" s="4" t="s">
        <v>1335</v>
      </c>
      <c r="I5" s="4" t="s">
        <v>1181</v>
      </c>
      <c r="J5" s="4" t="s">
        <v>1366</v>
      </c>
      <c r="K5" s="15"/>
    </row>
    <row r="6" spans="1:11" x14ac:dyDescent="0.25">
      <c r="A6" s="2"/>
      <c r="B6" s="16" t="s">
        <v>1365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v>0</v>
      </c>
      <c r="J6" s="14">
        <f>nota_136!C6+nota_136!E6+nota_136!G6+nota_136!I6</f>
        <v>0</v>
      </c>
      <c r="K6" s="15"/>
    </row>
    <row r="7" spans="1:11" x14ac:dyDescent="0.25">
      <c r="A7" s="2"/>
      <c r="B7" s="16" t="s">
        <v>1327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f>nota_136!C7+nota_136!E7+nota_136!G7+nota_136!I7</f>
        <v>0</v>
      </c>
      <c r="K7" s="15"/>
    </row>
    <row r="8" spans="1:11" x14ac:dyDescent="0.25">
      <c r="A8" s="2"/>
      <c r="B8" s="16" t="s">
        <v>1328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nota_136!C8+nota_136!E8+nota_136!G8+nota_136!I8</f>
        <v>0</v>
      </c>
      <c r="K8" s="15"/>
    </row>
    <row r="9" spans="1:11" x14ac:dyDescent="0.25">
      <c r="A9" s="2"/>
      <c r="B9" s="16" t="s">
        <v>1329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nota_136!C9+nota_136!E9+nota_136!G9+nota_136!I9</f>
        <v>0</v>
      </c>
      <c r="K9" s="15"/>
    </row>
    <row r="10" spans="1:11" x14ac:dyDescent="0.25">
      <c r="A10" s="2"/>
      <c r="B10" s="16" t="s">
        <v>1330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f>nota_136!C10+nota_136!E10+nota_136!G10+nota_136!I10</f>
        <v>0</v>
      </c>
      <c r="K10" s="15"/>
    </row>
    <row r="11" spans="1:11" x14ac:dyDescent="0.25">
      <c r="A11" s="2"/>
      <c r="B11" s="16" t="s">
        <v>1331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nota_136!C11+nota_136!E11+nota_136!G11+nota_136!I11</f>
        <v>0</v>
      </c>
      <c r="K11" s="15"/>
    </row>
    <row r="12" spans="1:11" x14ac:dyDescent="0.25">
      <c r="A12" s="2"/>
      <c r="B12" s="10" t="s">
        <v>509</v>
      </c>
      <c r="C12" s="13">
        <f>SUM(nota_136!C6:'nota_136'!C11)</f>
        <v>0</v>
      </c>
      <c r="D12" s="13">
        <f>SUM(nota_136!D6:'nota_136'!D11)</f>
        <v>0</v>
      </c>
      <c r="E12" s="13">
        <f>SUM(nota_136!E6:'nota_136'!E11)</f>
        <v>0</v>
      </c>
      <c r="F12" s="13">
        <f>SUM(nota_136!F6:'nota_136'!F11)</f>
        <v>0</v>
      </c>
      <c r="G12" s="13">
        <f>SUM(nota_136!G6:'nota_136'!G11)</f>
        <v>0</v>
      </c>
      <c r="H12" s="13">
        <f>SUM(nota_136!H6:'nota_136'!H11)</f>
        <v>0</v>
      </c>
      <c r="I12" s="13">
        <f>SUM(nota_136!I6:'nota_136'!I11)</f>
        <v>0</v>
      </c>
      <c r="J12" s="13">
        <f>nota_136!C12+nota_136!E12+nota_136!G12+nota_136!I12</f>
        <v>0</v>
      </c>
      <c r="K12" s="15"/>
    </row>
    <row r="13" spans="1:11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1"/>
      <c r="K13" s="1"/>
    </row>
    <row r="14" spans="1:11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7"/>
      <c r="K14" s="1"/>
    </row>
    <row r="15" spans="1:11" x14ac:dyDescent="0.25">
      <c r="A15" s="2"/>
      <c r="B15" s="109"/>
      <c r="C15" s="105"/>
      <c r="D15" s="105"/>
      <c r="E15" s="105"/>
      <c r="F15" s="105"/>
      <c r="G15" s="105"/>
      <c r="H15" s="105"/>
      <c r="I15" s="105"/>
      <c r="J15" s="105"/>
      <c r="K15" s="15"/>
    </row>
    <row r="16" spans="1:11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1"/>
      <c r="K16" s="1"/>
    </row>
  </sheetData>
  <mergeCells count="2">
    <mergeCell ref="B3:J3"/>
    <mergeCell ref="B15:J15"/>
  </mergeCells>
  <pageMargins left="0.7" right="0.7" top="0.75" bottom="0.75" header="0.3" footer="0.3"/>
</worksheet>
</file>

<file path=xl/worksheets/sheet1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8F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307</v>
      </c>
      <c r="C2" s="23"/>
      <c r="D2" s="23"/>
      <c r="E2" s="1"/>
    </row>
    <row r="3" spans="1:5" x14ac:dyDescent="0.25">
      <c r="A3" s="1"/>
      <c r="B3" s="106" t="s">
        <v>462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6" t="s">
        <v>1367</v>
      </c>
      <c r="C6" s="13">
        <f>SUM(nota_137!C7:'nota_137'!C10)</f>
        <v>0</v>
      </c>
      <c r="D6" s="13">
        <f>SUM(nota_137!D7:'nota_137'!D10)</f>
        <v>0</v>
      </c>
      <c r="E6" s="15"/>
    </row>
    <row r="7" spans="1:5" x14ac:dyDescent="0.25">
      <c r="A7" s="2"/>
      <c r="B7" s="7" t="s">
        <v>1368</v>
      </c>
      <c r="C7" s="14">
        <v>0</v>
      </c>
      <c r="D7" s="14">
        <v>0</v>
      </c>
      <c r="E7" s="15"/>
    </row>
    <row r="8" spans="1:5" x14ac:dyDescent="0.25">
      <c r="A8" s="2"/>
      <c r="B8" s="7" t="s">
        <v>1369</v>
      </c>
      <c r="C8" s="14">
        <v>0</v>
      </c>
      <c r="D8" s="14">
        <v>0</v>
      </c>
      <c r="E8" s="15"/>
    </row>
    <row r="9" spans="1:5" x14ac:dyDescent="0.25">
      <c r="A9" s="2"/>
      <c r="B9" s="7" t="s">
        <v>1370</v>
      </c>
      <c r="C9" s="14">
        <v>0</v>
      </c>
      <c r="D9" s="14">
        <v>0</v>
      </c>
      <c r="E9" s="15"/>
    </row>
    <row r="10" spans="1:5" x14ac:dyDescent="0.25">
      <c r="A10" s="2"/>
      <c r="B10" s="7" t="s">
        <v>1371</v>
      </c>
      <c r="C10" s="14">
        <v>0</v>
      </c>
      <c r="D10" s="14">
        <v>0</v>
      </c>
      <c r="E10" s="15"/>
    </row>
    <row r="11" spans="1:5" x14ac:dyDescent="0.25">
      <c r="A11" s="2"/>
      <c r="B11" s="6" t="s">
        <v>1372</v>
      </c>
      <c r="C11" s="13">
        <f>SUM(nota_137!C12:'nota_137'!C14)</f>
        <v>0</v>
      </c>
      <c r="D11" s="13">
        <f>SUM(nota_137!D12:'nota_137'!D14)</f>
        <v>0</v>
      </c>
      <c r="E11" s="15"/>
    </row>
    <row r="12" spans="1:5" x14ac:dyDescent="0.25">
      <c r="A12" s="2"/>
      <c r="B12" s="7" t="s">
        <v>1373</v>
      </c>
      <c r="C12" s="14">
        <f>nota_088!C8</f>
        <v>0</v>
      </c>
      <c r="D12" s="14">
        <f>nota_088!D8</f>
        <v>0</v>
      </c>
      <c r="E12" s="15"/>
    </row>
    <row r="13" spans="1:5" x14ac:dyDescent="0.25">
      <c r="A13" s="2"/>
      <c r="B13" s="7" t="s">
        <v>3</v>
      </c>
      <c r="C13" s="14">
        <f>nota_088!C7</f>
        <v>0</v>
      </c>
      <c r="D13" s="14">
        <f>nota_088!D7</f>
        <v>0</v>
      </c>
      <c r="E13" s="15"/>
    </row>
    <row r="14" spans="1:5" x14ac:dyDescent="0.25">
      <c r="A14" s="2"/>
      <c r="B14" s="7" t="s">
        <v>1374</v>
      </c>
      <c r="C14" s="14">
        <v>0</v>
      </c>
      <c r="D14" s="14">
        <v>0</v>
      </c>
      <c r="E14" s="15"/>
    </row>
    <row r="15" spans="1:5" x14ac:dyDescent="0.25">
      <c r="A15" s="2"/>
      <c r="B15" s="6" t="s">
        <v>1375</v>
      </c>
      <c r="C15" s="13">
        <f>SUM(nota_137!C16:'nota_137'!C19)</f>
        <v>0</v>
      </c>
      <c r="D15" s="13">
        <f>SUM(nota_137!D16:'nota_137'!D19)</f>
        <v>0</v>
      </c>
      <c r="E15" s="15"/>
    </row>
    <row r="16" spans="1:5" x14ac:dyDescent="0.25">
      <c r="A16" s="2"/>
      <c r="B16" s="7" t="s">
        <v>1376</v>
      </c>
      <c r="C16" s="14">
        <v>0</v>
      </c>
      <c r="D16" s="14">
        <v>0</v>
      </c>
      <c r="E16" s="15"/>
    </row>
    <row r="17" spans="1:5" x14ac:dyDescent="0.25">
      <c r="A17" s="2"/>
      <c r="B17" s="7" t="s">
        <v>1377</v>
      </c>
      <c r="C17" s="14">
        <v>0</v>
      </c>
      <c r="D17" s="14">
        <v>0</v>
      </c>
      <c r="E17" s="15"/>
    </row>
    <row r="18" spans="1:5" x14ac:dyDescent="0.25">
      <c r="A18" s="2"/>
      <c r="B18" s="7" t="s">
        <v>1378</v>
      </c>
      <c r="C18" s="14">
        <v>0</v>
      </c>
      <c r="D18" s="14">
        <v>0</v>
      </c>
      <c r="E18" s="15"/>
    </row>
    <row r="19" spans="1:5" x14ac:dyDescent="0.25">
      <c r="A19" s="2"/>
      <c r="B19" s="7" t="s">
        <v>1379</v>
      </c>
      <c r="C19" s="14">
        <v>0</v>
      </c>
      <c r="D19" s="14">
        <v>0</v>
      </c>
      <c r="E19" s="15"/>
    </row>
    <row r="20" spans="1:5" x14ac:dyDescent="0.25">
      <c r="A20" s="2"/>
      <c r="B20" s="6" t="s">
        <v>1380</v>
      </c>
      <c r="C20" s="13">
        <v>0</v>
      </c>
      <c r="D20" s="13"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0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308</v>
      </c>
      <c r="C2" s="23"/>
      <c r="D2" s="23"/>
      <c r="E2" s="1"/>
    </row>
    <row r="3" spans="1:5" x14ac:dyDescent="0.25">
      <c r="A3" s="1"/>
      <c r="B3" s="106" t="s">
        <v>463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1381</v>
      </c>
      <c r="C6" s="13">
        <f>SUM(nota_138!C7:'nota_138'!C10)</f>
        <v>0</v>
      </c>
      <c r="D6" s="13">
        <f>SUM(nota_138!D7:'nota_138'!D10)</f>
        <v>0</v>
      </c>
      <c r="E6" s="15"/>
    </row>
    <row r="7" spans="1:5" x14ac:dyDescent="0.25">
      <c r="A7" s="2"/>
      <c r="B7" s="18" t="s">
        <v>100</v>
      </c>
      <c r="C7" s="14">
        <v>0</v>
      </c>
      <c r="D7" s="14">
        <v>0</v>
      </c>
      <c r="E7" s="15"/>
    </row>
    <row r="8" spans="1:5" x14ac:dyDescent="0.25">
      <c r="A8" s="2"/>
      <c r="B8" s="18" t="s">
        <v>100</v>
      </c>
      <c r="C8" s="14">
        <v>0</v>
      </c>
      <c r="D8" s="14">
        <v>0</v>
      </c>
      <c r="E8" s="15"/>
    </row>
    <row r="9" spans="1:5" x14ac:dyDescent="0.25">
      <c r="A9" s="2"/>
      <c r="B9" s="18" t="s">
        <v>100</v>
      </c>
      <c r="C9" s="14">
        <v>0</v>
      </c>
      <c r="D9" s="14">
        <v>0</v>
      </c>
      <c r="E9" s="15"/>
    </row>
    <row r="10" spans="1:5" x14ac:dyDescent="0.25">
      <c r="A10" s="2"/>
      <c r="B10" s="18" t="s">
        <v>100</v>
      </c>
      <c r="C10" s="14">
        <v>0</v>
      </c>
      <c r="D10" s="14">
        <v>0</v>
      </c>
      <c r="E10" s="15"/>
    </row>
    <row r="11" spans="1:5" x14ac:dyDescent="0.25">
      <c r="A11" s="2"/>
      <c r="B11" s="5" t="s">
        <v>1382</v>
      </c>
      <c r="C11" s="13">
        <f>SUM(nota_138!C12:'nota_138'!C19)</f>
        <v>0</v>
      </c>
      <c r="D11" s="13">
        <f>SUM(nota_138!D12:'nota_138'!D19)</f>
        <v>0</v>
      </c>
      <c r="E11" s="15"/>
    </row>
    <row r="12" spans="1:5" x14ac:dyDescent="0.25">
      <c r="A12" s="2"/>
      <c r="B12" s="18" t="s">
        <v>1383</v>
      </c>
      <c r="C12" s="14">
        <v>0</v>
      </c>
      <c r="D12" s="14">
        <v>0</v>
      </c>
      <c r="E12" s="15"/>
    </row>
    <row r="13" spans="1:5" x14ac:dyDescent="0.25">
      <c r="A13" s="2"/>
      <c r="B13" s="18" t="s">
        <v>1384</v>
      </c>
      <c r="C13" s="14">
        <v>0</v>
      </c>
      <c r="D13" s="14">
        <v>0</v>
      </c>
      <c r="E13" s="15"/>
    </row>
    <row r="14" spans="1:5" x14ac:dyDescent="0.25">
      <c r="A14" s="2"/>
      <c r="B14" s="18" t="s">
        <v>1385</v>
      </c>
      <c r="C14" s="14">
        <v>0</v>
      </c>
      <c r="D14" s="14">
        <v>0</v>
      </c>
      <c r="E14" s="15"/>
    </row>
    <row r="15" spans="1:5" x14ac:dyDescent="0.25">
      <c r="A15" s="2"/>
      <c r="B15" s="18" t="s">
        <v>1386</v>
      </c>
      <c r="C15" s="14">
        <v>0</v>
      </c>
      <c r="D15" s="14">
        <v>0</v>
      </c>
      <c r="E15" s="15"/>
    </row>
    <row r="16" spans="1:5" x14ac:dyDescent="0.25">
      <c r="A16" s="2"/>
      <c r="B16" s="18" t="s">
        <v>1387</v>
      </c>
      <c r="C16" s="14">
        <v>0</v>
      </c>
      <c r="D16" s="14">
        <v>0</v>
      </c>
      <c r="E16" s="15"/>
    </row>
    <row r="17" spans="1:5" x14ac:dyDescent="0.25">
      <c r="A17" s="2"/>
      <c r="B17" s="18" t="s">
        <v>1388</v>
      </c>
      <c r="C17" s="14">
        <v>0</v>
      </c>
      <c r="D17" s="14">
        <v>0</v>
      </c>
      <c r="E17" s="15"/>
    </row>
    <row r="18" spans="1:5" x14ac:dyDescent="0.25">
      <c r="A18" s="2"/>
      <c r="B18" s="18" t="s">
        <v>1389</v>
      </c>
      <c r="C18" s="14">
        <v>0</v>
      </c>
      <c r="D18" s="14">
        <v>0</v>
      </c>
      <c r="E18" s="15"/>
    </row>
    <row r="19" spans="1:5" x14ac:dyDescent="0.25">
      <c r="A19" s="2"/>
      <c r="B19" s="18" t="s">
        <v>1390</v>
      </c>
      <c r="C19" s="14">
        <v>0</v>
      </c>
      <c r="D19" s="14">
        <v>0</v>
      </c>
      <c r="E19" s="15"/>
    </row>
    <row r="20" spans="1:5" x14ac:dyDescent="0.25">
      <c r="A20" s="2"/>
      <c r="B20" s="10" t="s">
        <v>1391</v>
      </c>
      <c r="C20" s="13">
        <f>nota_138!C6+nota_138!C11</f>
        <v>0</v>
      </c>
      <c r="D20" s="13">
        <f>nota_138!D6+nota_138!D11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1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1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309</v>
      </c>
      <c r="C2" s="23"/>
      <c r="D2" s="23"/>
      <c r="E2" s="1"/>
    </row>
    <row r="3" spans="1:5" x14ac:dyDescent="0.25">
      <c r="A3" s="1"/>
      <c r="B3" s="106" t="s">
        <v>464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1392</v>
      </c>
      <c r="C6" s="13">
        <f>SUM(nota_139!C7:'nota_139'!C10)</f>
        <v>0</v>
      </c>
      <c r="D6" s="13">
        <f>SUM(nota_139!D7:'nota_139'!D10)</f>
        <v>0</v>
      </c>
      <c r="E6" s="15"/>
    </row>
    <row r="7" spans="1:5" x14ac:dyDescent="0.25">
      <c r="A7" s="2"/>
      <c r="B7" s="18" t="s">
        <v>100</v>
      </c>
      <c r="C7" s="14">
        <v>0</v>
      </c>
      <c r="D7" s="14">
        <v>0</v>
      </c>
      <c r="E7" s="15"/>
    </row>
    <row r="8" spans="1:5" x14ac:dyDescent="0.25">
      <c r="A8" s="2"/>
      <c r="B8" s="18" t="s">
        <v>100</v>
      </c>
      <c r="C8" s="14">
        <v>0</v>
      </c>
      <c r="D8" s="14">
        <v>0</v>
      </c>
      <c r="E8" s="15"/>
    </row>
    <row r="9" spans="1:5" x14ac:dyDescent="0.25">
      <c r="A9" s="2"/>
      <c r="B9" s="18" t="s">
        <v>100</v>
      </c>
      <c r="C9" s="14">
        <v>0</v>
      </c>
      <c r="D9" s="14">
        <v>0</v>
      </c>
      <c r="E9" s="15"/>
    </row>
    <row r="10" spans="1:5" x14ac:dyDescent="0.25">
      <c r="A10" s="2"/>
      <c r="B10" s="18" t="s">
        <v>100</v>
      </c>
      <c r="C10" s="14">
        <v>0</v>
      </c>
      <c r="D10" s="14">
        <v>0</v>
      </c>
      <c r="E10" s="15"/>
    </row>
    <row r="11" spans="1:5" x14ac:dyDescent="0.25">
      <c r="A11" s="2"/>
      <c r="B11" s="5" t="s">
        <v>1382</v>
      </c>
      <c r="C11" s="13">
        <f>nota_139!C12+nota_139!C14+nota_139!C16+SUM(nota_139!C18:'nota_139'!C22)</f>
        <v>0</v>
      </c>
      <c r="D11" s="13">
        <f>nota_139!D12+nota_139!D14+nota_139!D16+SUM(nota_139!D18:'nota_139'!D22)</f>
        <v>0</v>
      </c>
      <c r="E11" s="15"/>
    </row>
    <row r="12" spans="1:5" x14ac:dyDescent="0.25">
      <c r="A12" s="2"/>
      <c r="B12" s="18" t="s">
        <v>1393</v>
      </c>
      <c r="C12" s="14">
        <v>0</v>
      </c>
      <c r="D12" s="14">
        <v>0</v>
      </c>
      <c r="E12" s="15"/>
    </row>
    <row r="13" spans="1:5" x14ac:dyDescent="0.25">
      <c r="A13" s="2"/>
      <c r="B13" s="18" t="s">
        <v>1394</v>
      </c>
      <c r="C13" s="16"/>
      <c r="D13" s="16"/>
      <c r="E13" s="15"/>
    </row>
    <row r="14" spans="1:5" x14ac:dyDescent="0.25">
      <c r="A14" s="2"/>
      <c r="B14" s="18" t="s">
        <v>1384</v>
      </c>
      <c r="C14" s="14">
        <v>0</v>
      </c>
      <c r="D14" s="14">
        <v>0</v>
      </c>
      <c r="E14" s="15"/>
    </row>
    <row r="15" spans="1:5" x14ac:dyDescent="0.25">
      <c r="A15" s="2"/>
      <c r="B15" s="18" t="s">
        <v>1394</v>
      </c>
      <c r="C15" s="16"/>
      <c r="D15" s="16"/>
      <c r="E15" s="15"/>
    </row>
    <row r="16" spans="1:5" x14ac:dyDescent="0.25">
      <c r="A16" s="2"/>
      <c r="B16" s="18" t="s">
        <v>1385</v>
      </c>
      <c r="C16" s="14">
        <v>0</v>
      </c>
      <c r="D16" s="14">
        <v>0</v>
      </c>
      <c r="E16" s="15"/>
    </row>
    <row r="17" spans="1:5" x14ac:dyDescent="0.25">
      <c r="A17" s="2"/>
      <c r="B17" s="18" t="s">
        <v>1394</v>
      </c>
      <c r="C17" s="16"/>
      <c r="D17" s="16"/>
      <c r="E17" s="15"/>
    </row>
    <row r="18" spans="1:5" x14ac:dyDescent="0.25">
      <c r="A18" s="2"/>
      <c r="B18" s="18" t="s">
        <v>1395</v>
      </c>
      <c r="C18" s="14">
        <v>0</v>
      </c>
      <c r="D18" s="14">
        <v>0</v>
      </c>
      <c r="E18" s="15"/>
    </row>
    <row r="19" spans="1:5" x14ac:dyDescent="0.25">
      <c r="A19" s="2"/>
      <c r="B19" s="18" t="s">
        <v>1396</v>
      </c>
      <c r="C19" s="14">
        <v>0</v>
      </c>
      <c r="D19" s="14">
        <v>0</v>
      </c>
      <c r="E19" s="15"/>
    </row>
    <row r="20" spans="1:5" x14ac:dyDescent="0.25">
      <c r="A20" s="2"/>
      <c r="B20" s="18" t="s">
        <v>1397</v>
      </c>
      <c r="C20" s="14">
        <v>0</v>
      </c>
      <c r="D20" s="14">
        <v>0</v>
      </c>
      <c r="E20" s="15"/>
    </row>
    <row r="21" spans="1:5" x14ac:dyDescent="0.25">
      <c r="A21" s="2"/>
      <c r="B21" s="18" t="s">
        <v>1398</v>
      </c>
      <c r="C21" s="14">
        <v>0</v>
      </c>
      <c r="D21" s="14">
        <v>0</v>
      </c>
      <c r="E21" s="15"/>
    </row>
    <row r="22" spans="1:5" x14ac:dyDescent="0.25">
      <c r="A22" s="2"/>
      <c r="B22" s="18" t="s">
        <v>1389</v>
      </c>
      <c r="C22" s="14">
        <v>0</v>
      </c>
      <c r="D22" s="14">
        <v>0</v>
      </c>
      <c r="E22" s="15"/>
    </row>
    <row r="23" spans="1:5" x14ac:dyDescent="0.25">
      <c r="A23" s="2"/>
      <c r="B23" s="10" t="s">
        <v>1399</v>
      </c>
      <c r="C23" s="13">
        <f>nota_139!C6+nota_139!C11</f>
        <v>0</v>
      </c>
      <c r="D23" s="13">
        <f>nota_139!D6+nota_139!D11</f>
        <v>0</v>
      </c>
      <c r="E23" s="15"/>
    </row>
    <row r="24" spans="1:5" x14ac:dyDescent="0.25">
      <c r="A24" s="1"/>
      <c r="B24" s="1"/>
      <c r="C24" s="1"/>
      <c r="D24" s="1"/>
      <c r="E24" s="1"/>
    </row>
    <row r="25" spans="1:5" x14ac:dyDescent="0.25">
      <c r="A25" s="1"/>
      <c r="B25" s="17" t="s">
        <v>502</v>
      </c>
      <c r="C25" s="17"/>
      <c r="D25" s="17"/>
      <c r="E25" s="1"/>
    </row>
    <row r="26" spans="1:5" x14ac:dyDescent="0.25">
      <c r="A26" s="2"/>
      <c r="B26" s="109"/>
      <c r="C26" s="105"/>
      <c r="D26" s="105"/>
      <c r="E26" s="15"/>
    </row>
    <row r="27" spans="1:5" x14ac:dyDescent="0.25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1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200-000000000000}">
  <dimension ref="A1:E5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310</v>
      </c>
      <c r="C2" s="23"/>
      <c r="D2" s="23"/>
      <c r="E2" s="1"/>
    </row>
    <row r="3" spans="1:5" x14ac:dyDescent="0.25">
      <c r="A3" s="1"/>
      <c r="B3" s="106" t="s">
        <v>465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6" t="s">
        <v>1400</v>
      </c>
      <c r="C6" s="13">
        <f>nota_140!C7+nota_140!C14</f>
        <v>0</v>
      </c>
      <c r="D6" s="13">
        <f>nota_140!D7+nota_140!D14</f>
        <v>0</v>
      </c>
      <c r="E6" s="15"/>
    </row>
    <row r="7" spans="1:5" x14ac:dyDescent="0.25">
      <c r="A7" s="2"/>
      <c r="B7" s="7" t="s">
        <v>63</v>
      </c>
      <c r="C7" s="14">
        <f>SUM(nota_140!C8:'nota_140'!C13)</f>
        <v>0</v>
      </c>
      <c r="D7" s="14">
        <f>SUM(nota_140!D8:'nota_140'!D13)</f>
        <v>0</v>
      </c>
      <c r="E7" s="15"/>
    </row>
    <row r="8" spans="1:5" x14ac:dyDescent="0.25">
      <c r="A8" s="2"/>
      <c r="B8" s="8" t="s">
        <v>1261</v>
      </c>
      <c r="C8" s="14">
        <v>0</v>
      </c>
      <c r="D8" s="14">
        <v>0</v>
      </c>
      <c r="E8" s="15"/>
    </row>
    <row r="9" spans="1:5" x14ac:dyDescent="0.25">
      <c r="A9" s="2"/>
      <c r="B9" s="8" t="s">
        <v>1262</v>
      </c>
      <c r="C9" s="14">
        <v>0</v>
      </c>
      <c r="D9" s="14">
        <v>0</v>
      </c>
      <c r="E9" s="15"/>
    </row>
    <row r="10" spans="1:5" x14ac:dyDescent="0.25">
      <c r="A10" s="2"/>
      <c r="B10" s="8" t="s">
        <v>1263</v>
      </c>
      <c r="C10" s="14">
        <v>0</v>
      </c>
      <c r="D10" s="14">
        <v>0</v>
      </c>
      <c r="E10" s="15"/>
    </row>
    <row r="11" spans="1:5" x14ac:dyDescent="0.25">
      <c r="A11" s="2"/>
      <c r="B11" s="8" t="s">
        <v>1264</v>
      </c>
      <c r="C11" s="14">
        <v>0</v>
      </c>
      <c r="D11" s="14">
        <v>0</v>
      </c>
      <c r="E11" s="15"/>
    </row>
    <row r="12" spans="1:5" x14ac:dyDescent="0.25">
      <c r="A12" s="2"/>
      <c r="B12" s="8" t="s">
        <v>1265</v>
      </c>
      <c r="C12" s="14">
        <v>0</v>
      </c>
      <c r="D12" s="14">
        <v>0</v>
      </c>
      <c r="E12" s="15"/>
    </row>
    <row r="13" spans="1:5" x14ac:dyDescent="0.25">
      <c r="A13" s="2"/>
      <c r="B13" s="8" t="s">
        <v>1266</v>
      </c>
      <c r="C13" s="14">
        <v>0</v>
      </c>
      <c r="D13" s="14">
        <v>0</v>
      </c>
      <c r="E13" s="15"/>
    </row>
    <row r="14" spans="1:5" x14ac:dyDescent="0.25">
      <c r="A14" s="2"/>
      <c r="B14" s="7" t="s">
        <v>1401</v>
      </c>
      <c r="C14" s="14">
        <v>0</v>
      </c>
      <c r="D14" s="14">
        <v>0</v>
      </c>
      <c r="E14" s="15"/>
    </row>
    <row r="15" spans="1:5" x14ac:dyDescent="0.25">
      <c r="A15" s="2"/>
      <c r="B15" s="6" t="s">
        <v>1402</v>
      </c>
      <c r="C15" s="13">
        <f>nota_140!C16+nota_140!C25</f>
        <v>0</v>
      </c>
      <c r="D15" s="13">
        <f>nota_140!D16+nota_140!D25</f>
        <v>0</v>
      </c>
      <c r="E15" s="15"/>
    </row>
    <row r="16" spans="1:5" x14ac:dyDescent="0.25">
      <c r="A16" s="2"/>
      <c r="B16" s="7" t="s">
        <v>1403</v>
      </c>
      <c r="C16" s="14">
        <f>nota_140!C17+nota_140!C24</f>
        <v>0</v>
      </c>
      <c r="D16" s="14">
        <f>nota_140!D17+nota_140!D24</f>
        <v>0</v>
      </c>
      <c r="E16" s="15"/>
    </row>
    <row r="17" spans="1:5" x14ac:dyDescent="0.25">
      <c r="A17" s="2"/>
      <c r="B17" s="8" t="s">
        <v>63</v>
      </c>
      <c r="C17" s="14">
        <f>SUM(nota_140!C18:'nota_140'!C23)</f>
        <v>0</v>
      </c>
      <c r="D17" s="14">
        <f>SUM(nota_140!D18:'nota_140'!D23)</f>
        <v>0</v>
      </c>
      <c r="E17" s="15"/>
    </row>
    <row r="18" spans="1:5" x14ac:dyDescent="0.25">
      <c r="A18" s="2"/>
      <c r="B18" s="9" t="s">
        <v>1261</v>
      </c>
      <c r="C18" s="14">
        <v>0</v>
      </c>
      <c r="D18" s="14">
        <v>0</v>
      </c>
      <c r="E18" s="15"/>
    </row>
    <row r="19" spans="1:5" x14ac:dyDescent="0.25">
      <c r="A19" s="2"/>
      <c r="B19" s="9" t="s">
        <v>1262</v>
      </c>
      <c r="C19" s="14">
        <v>0</v>
      </c>
      <c r="D19" s="14">
        <v>0</v>
      </c>
      <c r="E19" s="15"/>
    </row>
    <row r="20" spans="1:5" x14ac:dyDescent="0.25">
      <c r="A20" s="2"/>
      <c r="B20" s="9" t="s">
        <v>1263</v>
      </c>
      <c r="C20" s="14">
        <v>0</v>
      </c>
      <c r="D20" s="14">
        <v>0</v>
      </c>
      <c r="E20" s="15"/>
    </row>
    <row r="21" spans="1:5" x14ac:dyDescent="0.25">
      <c r="A21" s="2"/>
      <c r="B21" s="9" t="s">
        <v>1264</v>
      </c>
      <c r="C21" s="14">
        <v>0</v>
      </c>
      <c r="D21" s="14">
        <v>0</v>
      </c>
      <c r="E21" s="15"/>
    </row>
    <row r="22" spans="1:5" x14ac:dyDescent="0.25">
      <c r="A22" s="2"/>
      <c r="B22" s="9" t="s">
        <v>1265</v>
      </c>
      <c r="C22" s="14">
        <v>0</v>
      </c>
      <c r="D22" s="14">
        <v>0</v>
      </c>
      <c r="E22" s="15"/>
    </row>
    <row r="23" spans="1:5" x14ac:dyDescent="0.25">
      <c r="A23" s="2"/>
      <c r="B23" s="9" t="s">
        <v>1266</v>
      </c>
      <c r="C23" s="14">
        <v>0</v>
      </c>
      <c r="D23" s="14">
        <v>0</v>
      </c>
      <c r="E23" s="15"/>
    </row>
    <row r="24" spans="1:5" x14ac:dyDescent="0.25">
      <c r="A24" s="2"/>
      <c r="B24" s="8" t="s">
        <v>1401</v>
      </c>
      <c r="C24" s="14">
        <v>0</v>
      </c>
      <c r="D24" s="14">
        <v>0</v>
      </c>
      <c r="E24" s="15"/>
    </row>
    <row r="25" spans="1:5" x14ac:dyDescent="0.25">
      <c r="A25" s="2"/>
      <c r="B25" s="7" t="s">
        <v>1404</v>
      </c>
      <c r="C25" s="14">
        <f>nota_140!C26+nota_140!C33</f>
        <v>0</v>
      </c>
      <c r="D25" s="14">
        <f>nota_140!D26+nota_140!D33</f>
        <v>0</v>
      </c>
      <c r="E25" s="15"/>
    </row>
    <row r="26" spans="1:5" x14ac:dyDescent="0.25">
      <c r="A26" s="2"/>
      <c r="B26" s="8" t="s">
        <v>63</v>
      </c>
      <c r="C26" s="14">
        <f>SUM(nota_140!C27:'nota_140'!C32)</f>
        <v>0</v>
      </c>
      <c r="D26" s="14">
        <f>SUM(nota_140!D27:'nota_140'!D32)</f>
        <v>0</v>
      </c>
      <c r="E26" s="15"/>
    </row>
    <row r="27" spans="1:5" x14ac:dyDescent="0.25">
      <c r="A27" s="2"/>
      <c r="B27" s="9" t="s">
        <v>1261</v>
      </c>
      <c r="C27" s="14">
        <v>0</v>
      </c>
      <c r="D27" s="14">
        <v>0</v>
      </c>
      <c r="E27" s="15"/>
    </row>
    <row r="28" spans="1:5" x14ac:dyDescent="0.25">
      <c r="A28" s="2"/>
      <c r="B28" s="9" t="s">
        <v>1262</v>
      </c>
      <c r="C28" s="14">
        <v>0</v>
      </c>
      <c r="D28" s="14">
        <v>0</v>
      </c>
      <c r="E28" s="15"/>
    </row>
    <row r="29" spans="1:5" x14ac:dyDescent="0.25">
      <c r="A29" s="2"/>
      <c r="B29" s="9" t="s">
        <v>1263</v>
      </c>
      <c r="C29" s="14">
        <v>0</v>
      </c>
      <c r="D29" s="14">
        <v>0</v>
      </c>
      <c r="E29" s="15"/>
    </row>
    <row r="30" spans="1:5" x14ac:dyDescent="0.25">
      <c r="A30" s="2"/>
      <c r="B30" s="9" t="s">
        <v>1264</v>
      </c>
      <c r="C30" s="14">
        <v>0</v>
      </c>
      <c r="D30" s="14">
        <v>0</v>
      </c>
      <c r="E30" s="15"/>
    </row>
    <row r="31" spans="1:5" x14ac:dyDescent="0.25">
      <c r="A31" s="2"/>
      <c r="B31" s="9" t="s">
        <v>1265</v>
      </c>
      <c r="C31" s="14">
        <v>0</v>
      </c>
      <c r="D31" s="14">
        <v>0</v>
      </c>
      <c r="E31" s="15"/>
    </row>
    <row r="32" spans="1:5" x14ac:dyDescent="0.25">
      <c r="A32" s="2"/>
      <c r="B32" s="9" t="s">
        <v>1266</v>
      </c>
      <c r="C32" s="14">
        <v>0</v>
      </c>
      <c r="D32" s="14">
        <v>0</v>
      </c>
      <c r="E32" s="15"/>
    </row>
    <row r="33" spans="1:5" x14ac:dyDescent="0.25">
      <c r="A33" s="2"/>
      <c r="B33" s="8" t="s">
        <v>1401</v>
      </c>
      <c r="C33" s="14">
        <v>0</v>
      </c>
      <c r="D33" s="14">
        <v>0</v>
      </c>
      <c r="E33" s="15"/>
    </row>
    <row r="34" spans="1:5" x14ac:dyDescent="0.25">
      <c r="A34" s="2"/>
      <c r="B34" s="6" t="s">
        <v>1405</v>
      </c>
      <c r="C34" s="13">
        <f>nota_140!C35+nota_140!C38+nota_140!C42</f>
        <v>0</v>
      </c>
      <c r="D34" s="13">
        <f>nota_140!D35+nota_140!D38+nota_140!D42</f>
        <v>0</v>
      </c>
      <c r="E34" s="15"/>
    </row>
    <row r="35" spans="1:5" x14ac:dyDescent="0.25">
      <c r="A35" s="2"/>
      <c r="B35" s="7" t="s">
        <v>1406</v>
      </c>
      <c r="C35" s="14">
        <f>SUM(nota_140!C36:'nota_140'!C37)</f>
        <v>0</v>
      </c>
      <c r="D35" s="14">
        <f>SUM(nota_140!D36:'nota_140'!D37)</f>
        <v>0</v>
      </c>
      <c r="E35" s="15"/>
    </row>
    <row r="36" spans="1:5" x14ac:dyDescent="0.25">
      <c r="A36" s="2"/>
      <c r="B36" s="8" t="s">
        <v>1407</v>
      </c>
      <c r="C36" s="14">
        <v>0</v>
      </c>
      <c r="D36" s="14">
        <v>0</v>
      </c>
      <c r="E36" s="15"/>
    </row>
    <row r="37" spans="1:5" x14ac:dyDescent="0.25">
      <c r="A37" s="2"/>
      <c r="B37" s="8" t="s">
        <v>1408</v>
      </c>
      <c r="C37" s="14">
        <v>0</v>
      </c>
      <c r="D37" s="14">
        <v>0</v>
      </c>
      <c r="E37" s="15"/>
    </row>
    <row r="38" spans="1:5" x14ac:dyDescent="0.25">
      <c r="A38" s="2"/>
      <c r="B38" s="7" t="s">
        <v>1409</v>
      </c>
      <c r="C38" s="14">
        <f>SUM(nota_140!C39:'nota_140'!C41)</f>
        <v>0</v>
      </c>
      <c r="D38" s="14">
        <f>SUM(nota_140!D39:'nota_140'!D41)</f>
        <v>0</v>
      </c>
      <c r="E38" s="15"/>
    </row>
    <row r="39" spans="1:5" x14ac:dyDescent="0.25">
      <c r="A39" s="2"/>
      <c r="B39" s="8" t="s">
        <v>100</v>
      </c>
      <c r="C39" s="14">
        <v>0</v>
      </c>
      <c r="D39" s="14">
        <v>0</v>
      </c>
      <c r="E39" s="15"/>
    </row>
    <row r="40" spans="1:5" x14ac:dyDescent="0.25">
      <c r="A40" s="2"/>
      <c r="B40" s="8" t="s">
        <v>100</v>
      </c>
      <c r="C40" s="14">
        <v>0</v>
      </c>
      <c r="D40" s="14">
        <v>0</v>
      </c>
      <c r="E40" s="15"/>
    </row>
    <row r="41" spans="1:5" x14ac:dyDescent="0.25">
      <c r="A41" s="2"/>
      <c r="B41" s="8" t="s">
        <v>100</v>
      </c>
      <c r="C41" s="14">
        <v>0</v>
      </c>
      <c r="D41" s="14">
        <v>0</v>
      </c>
      <c r="E41" s="15"/>
    </row>
    <row r="42" spans="1:5" x14ac:dyDescent="0.25">
      <c r="A42" s="2"/>
      <c r="B42" s="7" t="s">
        <v>1410</v>
      </c>
      <c r="C42" s="14">
        <f>SUM(nota_140!C43:'nota_140'!C46)</f>
        <v>0</v>
      </c>
      <c r="D42" s="14">
        <f>SUM(nota_140!D43:'nota_140'!D46)</f>
        <v>0</v>
      </c>
      <c r="E42" s="15"/>
    </row>
    <row r="43" spans="1:5" x14ac:dyDescent="0.25">
      <c r="A43" s="2"/>
      <c r="B43" s="8" t="s">
        <v>100</v>
      </c>
      <c r="C43" s="14">
        <v>0</v>
      </c>
      <c r="D43" s="14">
        <v>0</v>
      </c>
      <c r="E43" s="15"/>
    </row>
    <row r="44" spans="1:5" x14ac:dyDescent="0.25">
      <c r="A44" s="2"/>
      <c r="B44" s="8" t="s">
        <v>100</v>
      </c>
      <c r="C44" s="14">
        <v>0</v>
      </c>
      <c r="D44" s="14">
        <v>0</v>
      </c>
      <c r="E44" s="15"/>
    </row>
    <row r="45" spans="1:5" x14ac:dyDescent="0.25">
      <c r="A45" s="2"/>
      <c r="B45" s="8" t="s">
        <v>100</v>
      </c>
      <c r="C45" s="14">
        <v>0</v>
      </c>
      <c r="D45" s="14">
        <v>0</v>
      </c>
      <c r="E45" s="15"/>
    </row>
    <row r="46" spans="1:5" x14ac:dyDescent="0.25">
      <c r="A46" s="2"/>
      <c r="B46" s="8" t="s">
        <v>100</v>
      </c>
      <c r="C46" s="14">
        <v>0</v>
      </c>
      <c r="D46" s="14">
        <v>0</v>
      </c>
      <c r="E46" s="15"/>
    </row>
    <row r="47" spans="1:5" x14ac:dyDescent="0.25">
      <c r="A47" s="1"/>
      <c r="B47" s="11"/>
      <c r="C47" s="11"/>
      <c r="D47" s="11"/>
      <c r="E47" s="1"/>
    </row>
    <row r="48" spans="1:5" x14ac:dyDescent="0.25">
      <c r="A48" s="1"/>
      <c r="B48" s="17" t="s">
        <v>502</v>
      </c>
      <c r="C48" s="17"/>
      <c r="D48" s="17"/>
      <c r="E48" s="1"/>
    </row>
    <row r="49" spans="1:5" x14ac:dyDescent="0.25">
      <c r="A49" s="2"/>
      <c r="B49" s="109"/>
      <c r="C49" s="105"/>
      <c r="D49" s="105"/>
      <c r="E49" s="15"/>
    </row>
    <row r="50" spans="1:5" x14ac:dyDescent="0.25">
      <c r="A50" s="1"/>
      <c r="B50" s="11"/>
      <c r="C50" s="11"/>
      <c r="D50" s="11"/>
      <c r="E50" s="1"/>
    </row>
  </sheetData>
  <mergeCells count="2">
    <mergeCell ref="B3:D3"/>
    <mergeCell ref="B49:D49"/>
  </mergeCells>
  <pageMargins left="0.7" right="0.7" top="0.75" bottom="0.75" header="0.3" footer="0.3"/>
</worksheet>
</file>

<file path=xl/worksheets/sheet1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300-000000000000}">
  <dimension ref="A1:E4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311</v>
      </c>
      <c r="C2" s="23"/>
      <c r="D2" s="23"/>
      <c r="E2" s="1"/>
    </row>
    <row r="3" spans="1:5" x14ac:dyDescent="0.25">
      <c r="A3" s="1"/>
      <c r="B3" s="106" t="s">
        <v>466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5" t="s">
        <v>1411</v>
      </c>
      <c r="C6" s="13">
        <f>nota_141!C7+nota_141!C16</f>
        <v>0</v>
      </c>
      <c r="D6" s="13">
        <f>nota_141!D7+nota_141!D16</f>
        <v>0</v>
      </c>
      <c r="E6" s="15"/>
    </row>
    <row r="7" spans="1:5" x14ac:dyDescent="0.25">
      <c r="A7" s="2"/>
      <c r="B7" s="18" t="s">
        <v>1412</v>
      </c>
      <c r="C7" s="14">
        <f>nota_141!C8+nota_141!C15</f>
        <v>0</v>
      </c>
      <c r="D7" s="14">
        <f>nota_141!D8+nota_141!D15</f>
        <v>0</v>
      </c>
      <c r="E7" s="15"/>
    </row>
    <row r="8" spans="1:5" x14ac:dyDescent="0.25">
      <c r="A8" s="2"/>
      <c r="B8" s="7" t="s">
        <v>1413</v>
      </c>
      <c r="C8" s="14">
        <f>SUM(nota_141!C9:'nota_141'!C14)</f>
        <v>0</v>
      </c>
      <c r="D8" s="14">
        <f>SUM(nota_141!D9:'nota_141'!D14)</f>
        <v>0</v>
      </c>
      <c r="E8" s="15"/>
    </row>
    <row r="9" spans="1:5" x14ac:dyDescent="0.25">
      <c r="A9" s="2"/>
      <c r="B9" s="8" t="s">
        <v>1414</v>
      </c>
      <c r="C9" s="14">
        <v>0</v>
      </c>
      <c r="D9" s="14">
        <v>0</v>
      </c>
      <c r="E9" s="15"/>
    </row>
    <row r="10" spans="1:5" x14ac:dyDescent="0.25">
      <c r="A10" s="2"/>
      <c r="B10" s="8" t="s">
        <v>1415</v>
      </c>
      <c r="C10" s="14">
        <v>0</v>
      </c>
      <c r="D10" s="14">
        <v>0</v>
      </c>
      <c r="E10" s="15"/>
    </row>
    <row r="11" spans="1:5" x14ac:dyDescent="0.25">
      <c r="A11" s="2"/>
      <c r="B11" s="8" t="s">
        <v>1416</v>
      </c>
      <c r="C11" s="14">
        <v>0</v>
      </c>
      <c r="D11" s="14">
        <v>0</v>
      </c>
      <c r="E11" s="15"/>
    </row>
    <row r="12" spans="1:5" x14ac:dyDescent="0.25">
      <c r="A12" s="2"/>
      <c r="B12" s="8" t="s">
        <v>1417</v>
      </c>
      <c r="C12" s="14">
        <v>0</v>
      </c>
      <c r="D12" s="14">
        <v>0</v>
      </c>
      <c r="E12" s="15"/>
    </row>
    <row r="13" spans="1:5" x14ac:dyDescent="0.25">
      <c r="A13" s="2"/>
      <c r="B13" s="8" t="s">
        <v>1418</v>
      </c>
      <c r="C13" s="14">
        <v>0</v>
      </c>
      <c r="D13" s="14">
        <v>0</v>
      </c>
      <c r="E13" s="15"/>
    </row>
    <row r="14" spans="1:5" x14ac:dyDescent="0.25">
      <c r="A14" s="2"/>
      <c r="B14" s="8" t="s">
        <v>1419</v>
      </c>
      <c r="C14" s="14">
        <v>0</v>
      </c>
      <c r="D14" s="14">
        <v>0</v>
      </c>
      <c r="E14" s="15"/>
    </row>
    <row r="15" spans="1:5" x14ac:dyDescent="0.25">
      <c r="A15" s="2"/>
      <c r="B15" s="7" t="s">
        <v>1420</v>
      </c>
      <c r="C15" s="14">
        <v>0</v>
      </c>
      <c r="D15" s="14">
        <v>0</v>
      </c>
      <c r="E15" s="15"/>
    </row>
    <row r="16" spans="1:5" x14ac:dyDescent="0.25">
      <c r="A16" s="2"/>
      <c r="B16" s="18" t="s">
        <v>1404</v>
      </c>
      <c r="C16" s="14">
        <f>nota_141!C17+nota_141!C24</f>
        <v>0</v>
      </c>
      <c r="D16" s="14">
        <f>nota_141!D17+nota_141!D24</f>
        <v>0</v>
      </c>
      <c r="E16" s="15"/>
    </row>
    <row r="17" spans="1:5" x14ac:dyDescent="0.25">
      <c r="A17" s="2"/>
      <c r="B17" s="7" t="s">
        <v>1413</v>
      </c>
      <c r="C17" s="14">
        <f>SUM(nota_141!C18:'nota_141'!C23)</f>
        <v>0</v>
      </c>
      <c r="D17" s="14">
        <f>SUM(nota_141!D18:'nota_141'!D23)</f>
        <v>0</v>
      </c>
      <c r="E17" s="15"/>
    </row>
    <row r="18" spans="1:5" x14ac:dyDescent="0.25">
      <c r="A18" s="2"/>
      <c r="B18" s="8" t="s">
        <v>1414</v>
      </c>
      <c r="C18" s="14">
        <v>0</v>
      </c>
      <c r="D18" s="14">
        <v>0</v>
      </c>
      <c r="E18" s="15"/>
    </row>
    <row r="19" spans="1:5" x14ac:dyDescent="0.25">
      <c r="A19" s="2"/>
      <c r="B19" s="8" t="s">
        <v>1415</v>
      </c>
      <c r="C19" s="14">
        <v>0</v>
      </c>
      <c r="D19" s="14">
        <v>0</v>
      </c>
      <c r="E19" s="15"/>
    </row>
    <row r="20" spans="1:5" x14ac:dyDescent="0.25">
      <c r="A20" s="2"/>
      <c r="B20" s="8" t="s">
        <v>1416</v>
      </c>
      <c r="C20" s="14">
        <v>0</v>
      </c>
      <c r="D20" s="14">
        <v>0</v>
      </c>
      <c r="E20" s="15"/>
    </row>
    <row r="21" spans="1:5" x14ac:dyDescent="0.25">
      <c r="A21" s="2"/>
      <c r="B21" s="8" t="s">
        <v>1417</v>
      </c>
      <c r="C21" s="14">
        <v>0</v>
      </c>
      <c r="D21" s="14">
        <v>0</v>
      </c>
      <c r="E21" s="15"/>
    </row>
    <row r="22" spans="1:5" x14ac:dyDescent="0.25">
      <c r="A22" s="2"/>
      <c r="B22" s="8" t="s">
        <v>1418</v>
      </c>
      <c r="C22" s="14">
        <v>0</v>
      </c>
      <c r="D22" s="14">
        <v>0</v>
      </c>
      <c r="E22" s="15"/>
    </row>
    <row r="23" spans="1:5" x14ac:dyDescent="0.25">
      <c r="A23" s="2"/>
      <c r="B23" s="8" t="s">
        <v>1419</v>
      </c>
      <c r="C23" s="14">
        <v>0</v>
      </c>
      <c r="D23" s="14">
        <v>0</v>
      </c>
      <c r="E23" s="15"/>
    </row>
    <row r="24" spans="1:5" x14ac:dyDescent="0.25">
      <c r="A24" s="2"/>
      <c r="B24" s="7" t="s">
        <v>1420</v>
      </c>
      <c r="C24" s="14">
        <v>0</v>
      </c>
      <c r="D24" s="14">
        <v>0</v>
      </c>
      <c r="E24" s="15"/>
    </row>
    <row r="25" spans="1:5" x14ac:dyDescent="0.25">
      <c r="A25" s="2"/>
      <c r="B25" s="5" t="s">
        <v>1421</v>
      </c>
      <c r="C25" s="13">
        <f>nota_141!C26+nota_141!C29+nota_141!C33</f>
        <v>0</v>
      </c>
      <c r="D25" s="13">
        <f>nota_141!D26+nota_141!D29+nota_141!D33</f>
        <v>0</v>
      </c>
      <c r="E25" s="15"/>
    </row>
    <row r="26" spans="1:5" x14ac:dyDescent="0.25">
      <c r="A26" s="2"/>
      <c r="B26" s="18" t="s">
        <v>1422</v>
      </c>
      <c r="C26" s="14">
        <f>SUM(nota_141!C27:'nota_141'!C28)</f>
        <v>0</v>
      </c>
      <c r="D26" s="14">
        <f>SUM(nota_141!D27:'nota_141'!D28)</f>
        <v>0</v>
      </c>
      <c r="E26" s="15"/>
    </row>
    <row r="27" spans="1:5" x14ac:dyDescent="0.25">
      <c r="A27" s="2"/>
      <c r="B27" s="7" t="s">
        <v>1407</v>
      </c>
      <c r="C27" s="14">
        <v>0</v>
      </c>
      <c r="D27" s="14">
        <v>0</v>
      </c>
      <c r="E27" s="15"/>
    </row>
    <row r="28" spans="1:5" x14ac:dyDescent="0.25">
      <c r="A28" s="2"/>
      <c r="B28" s="7" t="s">
        <v>1408</v>
      </c>
      <c r="C28" s="14">
        <v>0</v>
      </c>
      <c r="D28" s="14">
        <v>0</v>
      </c>
      <c r="E28" s="15"/>
    </row>
    <row r="29" spans="1:5" x14ac:dyDescent="0.25">
      <c r="A29" s="2"/>
      <c r="B29" s="18" t="s">
        <v>1423</v>
      </c>
      <c r="C29" s="14">
        <f>SUM(nota_141!C30:'nota_141'!C32)</f>
        <v>0</v>
      </c>
      <c r="D29" s="14">
        <f>SUM(nota_141!D30:'nota_141'!D32)</f>
        <v>0</v>
      </c>
      <c r="E29" s="15"/>
    </row>
    <row r="30" spans="1:5" x14ac:dyDescent="0.25">
      <c r="A30" s="2"/>
      <c r="B30" s="7" t="s">
        <v>100</v>
      </c>
      <c r="C30" s="14">
        <v>0</v>
      </c>
      <c r="D30" s="14">
        <v>0</v>
      </c>
      <c r="E30" s="15"/>
    </row>
    <row r="31" spans="1:5" x14ac:dyDescent="0.25">
      <c r="A31" s="2"/>
      <c r="B31" s="7" t="s">
        <v>100</v>
      </c>
      <c r="C31" s="14">
        <v>0</v>
      </c>
      <c r="D31" s="14">
        <v>0</v>
      </c>
      <c r="E31" s="15"/>
    </row>
    <row r="32" spans="1:5" x14ac:dyDescent="0.25">
      <c r="A32" s="2"/>
      <c r="B32" s="7" t="s">
        <v>100</v>
      </c>
      <c r="C32" s="14">
        <v>0</v>
      </c>
      <c r="D32" s="14">
        <v>0</v>
      </c>
      <c r="E32" s="15"/>
    </row>
    <row r="33" spans="1:5" x14ac:dyDescent="0.25">
      <c r="A33" s="2"/>
      <c r="B33" s="18" t="s">
        <v>1410</v>
      </c>
      <c r="C33" s="14">
        <f>SUM(nota_141!C34:'nota_141'!C37)</f>
        <v>0</v>
      </c>
      <c r="D33" s="14">
        <f>SUM(nota_141!D34:'nota_141'!D37)</f>
        <v>0</v>
      </c>
      <c r="E33" s="15"/>
    </row>
    <row r="34" spans="1:5" x14ac:dyDescent="0.25">
      <c r="A34" s="2"/>
      <c r="B34" s="7" t="s">
        <v>100</v>
      </c>
      <c r="C34" s="14">
        <v>0</v>
      </c>
      <c r="D34" s="14">
        <v>0</v>
      </c>
      <c r="E34" s="15"/>
    </row>
    <row r="35" spans="1:5" x14ac:dyDescent="0.25">
      <c r="A35" s="2"/>
      <c r="B35" s="7" t="s">
        <v>100</v>
      </c>
      <c r="C35" s="14">
        <v>0</v>
      </c>
      <c r="D35" s="14">
        <v>0</v>
      </c>
      <c r="E35" s="15"/>
    </row>
    <row r="36" spans="1:5" x14ac:dyDescent="0.25">
      <c r="A36" s="2"/>
      <c r="B36" s="7" t="s">
        <v>100</v>
      </c>
      <c r="C36" s="14">
        <v>0</v>
      </c>
      <c r="D36" s="14">
        <v>0</v>
      </c>
      <c r="E36" s="15"/>
    </row>
    <row r="37" spans="1:5" x14ac:dyDescent="0.25">
      <c r="A37" s="2"/>
      <c r="B37" s="7" t="s">
        <v>100</v>
      </c>
      <c r="C37" s="14">
        <v>0</v>
      </c>
      <c r="D37" s="14">
        <v>0</v>
      </c>
      <c r="E37" s="15"/>
    </row>
    <row r="38" spans="1:5" x14ac:dyDescent="0.25">
      <c r="A38" s="1"/>
      <c r="B38" s="11"/>
      <c r="C38" s="11"/>
      <c r="D38" s="11"/>
      <c r="E38" s="1"/>
    </row>
    <row r="39" spans="1:5" x14ac:dyDescent="0.25">
      <c r="A39" s="1"/>
      <c r="B39" s="17" t="s">
        <v>502</v>
      </c>
      <c r="C39" s="17"/>
      <c r="D39" s="17"/>
      <c r="E39" s="1"/>
    </row>
    <row r="40" spans="1:5" x14ac:dyDescent="0.25">
      <c r="A40" s="2"/>
      <c r="B40" s="109"/>
      <c r="C40" s="105"/>
      <c r="D40" s="105"/>
      <c r="E40" s="15"/>
    </row>
    <row r="41" spans="1:5" x14ac:dyDescent="0.25">
      <c r="A41" s="1"/>
      <c r="B41" s="11"/>
      <c r="C41" s="11"/>
      <c r="D41" s="11"/>
      <c r="E41" s="1"/>
    </row>
  </sheetData>
  <mergeCells count="2">
    <mergeCell ref="B3:D3"/>
    <mergeCell ref="B40:D40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177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332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14"/>
      <c r="C5" s="112" t="s">
        <v>537</v>
      </c>
      <c r="D5" s="113"/>
      <c r="E5" s="113"/>
      <c r="F5" s="113"/>
      <c r="G5" s="113"/>
      <c r="H5" s="113"/>
      <c r="I5" s="15"/>
    </row>
    <row r="6" spans="1:9" ht="45" x14ac:dyDescent="0.25">
      <c r="A6" s="2"/>
      <c r="B6" s="115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250000</v>
      </c>
      <c r="D7" s="13">
        <v>0</v>
      </c>
      <c r="E7" s="13">
        <v>0</v>
      </c>
      <c r="F7" s="13">
        <v>2533698.7200000002</v>
      </c>
      <c r="G7" s="13">
        <v>0</v>
      </c>
      <c r="H7" s="13">
        <f>SUM(nota_006!C7:'nota_006'!G7)</f>
        <v>2783698.72</v>
      </c>
      <c r="I7" s="15"/>
    </row>
    <row r="8" spans="1:9" x14ac:dyDescent="0.25">
      <c r="A8" s="2"/>
      <c r="B8" s="16" t="s">
        <v>528</v>
      </c>
      <c r="C8" s="14">
        <v>250000</v>
      </c>
      <c r="D8" s="14">
        <v>0</v>
      </c>
      <c r="E8" s="14">
        <v>0</v>
      </c>
      <c r="F8" s="14">
        <v>0</v>
      </c>
      <c r="G8" s="14">
        <v>0</v>
      </c>
      <c r="H8" s="14">
        <f>SUM(nota_006!C8:'nota_006'!G8)</f>
        <v>250000</v>
      </c>
      <c r="I8" s="15"/>
    </row>
    <row r="9" spans="1:9" x14ac:dyDescent="0.25">
      <c r="A9" s="2"/>
      <c r="B9" s="10" t="s">
        <v>483</v>
      </c>
      <c r="C9" s="13">
        <f>SUM(nota_006!C10:'nota_006'!C12)</f>
        <v>0</v>
      </c>
      <c r="D9" s="13">
        <f>SUM(nota_006!D10:'nota_006'!D12)</f>
        <v>0</v>
      </c>
      <c r="E9" s="13">
        <f>SUM(nota_006!E10:'nota_006'!E12)</f>
        <v>0</v>
      </c>
      <c r="F9" s="13">
        <f>SUM(nota_006!F10:'nota_006'!F12)</f>
        <v>36164.379999999997</v>
      </c>
      <c r="G9" s="13">
        <f>SUM(nota_006!G10:'nota_006'!G12)</f>
        <v>0</v>
      </c>
      <c r="H9" s="13">
        <f>SUM(nota_006!C9:'nota_006'!G9)</f>
        <v>36164.379999999997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SUM(nota_006!C10:'nota_006'!G10)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36164.379999999997</v>
      </c>
      <c r="G11" s="14">
        <v>0</v>
      </c>
      <c r="H11" s="14">
        <f>SUM(nota_006!C11:'nota_006'!G11)</f>
        <v>36164.379999999997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SUM(nota_006!C12:'nota_006'!G12)</f>
        <v>0</v>
      </c>
      <c r="I12" s="15"/>
    </row>
    <row r="13" spans="1:9" x14ac:dyDescent="0.25">
      <c r="A13" s="2"/>
      <c r="B13" s="10" t="s">
        <v>487</v>
      </c>
      <c r="C13" s="13">
        <f>SUM(nota_006!C14:'nota_006'!C16)</f>
        <v>0</v>
      </c>
      <c r="D13" s="13">
        <f>SUM(nota_006!D14:'nota_006'!D16)</f>
        <v>0</v>
      </c>
      <c r="E13" s="13">
        <f>SUM(nota_006!E14:'nota_006'!E16)</f>
        <v>0</v>
      </c>
      <c r="F13" s="13">
        <f>SUM(nota_006!F14:'nota_006'!F16)</f>
        <v>33698.720000000001</v>
      </c>
      <c r="G13" s="13">
        <f>SUM(nota_006!G14:'nota_006'!G16)</f>
        <v>0</v>
      </c>
      <c r="H13" s="13">
        <f>SUM(nota_006!C13:'nota_006'!G13)</f>
        <v>33698.720000000001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SUM(nota_006!C14:'nota_006'!G14)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SUM(nota_006!C15:'nota_006'!G15)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33698.720000000001</v>
      </c>
      <c r="G16" s="14">
        <v>0</v>
      </c>
      <c r="H16" s="14">
        <f>SUM(nota_006!C16:'nota_006'!G16)</f>
        <v>33698.720000000001</v>
      </c>
      <c r="I16" s="15"/>
    </row>
    <row r="17" spans="1:9" x14ac:dyDescent="0.25">
      <c r="A17" s="2"/>
      <c r="B17" s="10" t="s">
        <v>531</v>
      </c>
      <c r="C17" s="13">
        <f>nota_006!C7+nota_006!C9-nota_006!C13</f>
        <v>250000</v>
      </c>
      <c r="D17" s="13">
        <f>nota_006!D7+nota_006!D9-nota_006!D13</f>
        <v>0</v>
      </c>
      <c r="E17" s="13">
        <f>nota_006!E7+nota_006!E9-nota_006!E13</f>
        <v>0</v>
      </c>
      <c r="F17" s="13">
        <f>nota_006!F7+nota_006!F9-nota_006!F13</f>
        <v>2536164.38</v>
      </c>
      <c r="G17" s="13">
        <f>nota_006!G7+nota_006!G9-nota_006!G13</f>
        <v>0</v>
      </c>
      <c r="H17" s="13">
        <f>SUM(nota_006!C17:'nota_006'!G17)</f>
        <v>2786164.38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SUM(nota_006!C18:'nota_006'!G18)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109"/>
      <c r="C21" s="105"/>
      <c r="D21" s="105"/>
      <c r="E21" s="105"/>
      <c r="F21" s="105"/>
      <c r="G21" s="105"/>
      <c r="H21" s="105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4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312</v>
      </c>
      <c r="C2" s="23"/>
      <c r="D2" s="23"/>
      <c r="E2" s="1"/>
    </row>
    <row r="3" spans="1:5" x14ac:dyDescent="0.25">
      <c r="A3" s="1"/>
      <c r="B3" s="106" t="s">
        <v>467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1424</v>
      </c>
      <c r="C6" s="14">
        <f>SUM(nota_142!C7:'nota_142'!C10)</f>
        <v>0</v>
      </c>
      <c r="D6" s="14">
        <f>SUM(nota_142!D7:'nota_142'!D10)</f>
        <v>0</v>
      </c>
      <c r="E6" s="15"/>
    </row>
    <row r="7" spans="1:5" x14ac:dyDescent="0.25">
      <c r="A7" s="2"/>
      <c r="B7" s="24" t="s">
        <v>100</v>
      </c>
      <c r="C7" s="14">
        <v>0</v>
      </c>
      <c r="D7" s="14">
        <v>0</v>
      </c>
      <c r="E7" s="15"/>
    </row>
    <row r="8" spans="1:5" x14ac:dyDescent="0.25">
      <c r="A8" s="2"/>
      <c r="B8" s="24" t="s">
        <v>100</v>
      </c>
      <c r="C8" s="14">
        <v>0</v>
      </c>
      <c r="D8" s="14">
        <v>0</v>
      </c>
      <c r="E8" s="15"/>
    </row>
    <row r="9" spans="1:5" x14ac:dyDescent="0.25">
      <c r="A9" s="2"/>
      <c r="B9" s="24" t="s">
        <v>100</v>
      </c>
      <c r="C9" s="14">
        <v>0</v>
      </c>
      <c r="D9" s="14">
        <v>0</v>
      </c>
      <c r="E9" s="15"/>
    </row>
    <row r="10" spans="1:5" x14ac:dyDescent="0.25">
      <c r="A10" s="2"/>
      <c r="B10" s="24" t="s">
        <v>100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109"/>
      <c r="C13" s="105"/>
      <c r="D13" s="105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1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5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18" t="s">
        <v>1425</v>
      </c>
      <c r="C1" s="105"/>
      <c r="D1" s="105"/>
      <c r="E1" s="1"/>
    </row>
    <row r="2" spans="1:5" x14ac:dyDescent="0.25">
      <c r="A2" s="1"/>
      <c r="B2" s="23" t="s">
        <v>313</v>
      </c>
      <c r="C2" s="23"/>
      <c r="D2" s="23"/>
      <c r="E2" s="1"/>
    </row>
    <row r="3" spans="1:5" x14ac:dyDescent="0.25">
      <c r="A3" s="1"/>
      <c r="B3" s="106" t="s">
        <v>468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1426</v>
      </c>
      <c r="C6" s="14">
        <f>SUM(nota_143!C7:'nota_143'!C10)</f>
        <v>0</v>
      </c>
      <c r="D6" s="14">
        <f>SUM(nota_143!D7:'nota_143'!D10)</f>
        <v>0</v>
      </c>
      <c r="E6" s="15"/>
    </row>
    <row r="7" spans="1:5" x14ac:dyDescent="0.25">
      <c r="A7" s="2"/>
      <c r="B7" s="24" t="s">
        <v>1427</v>
      </c>
      <c r="C7" s="14">
        <v>0</v>
      </c>
      <c r="D7" s="14">
        <v>0</v>
      </c>
      <c r="E7" s="15"/>
    </row>
    <row r="8" spans="1:5" x14ac:dyDescent="0.25">
      <c r="A8" s="2"/>
      <c r="B8" s="24" t="s">
        <v>1428</v>
      </c>
      <c r="C8" s="14">
        <v>0</v>
      </c>
      <c r="D8" s="14">
        <v>0</v>
      </c>
      <c r="E8" s="15"/>
    </row>
    <row r="9" spans="1:5" x14ac:dyDescent="0.25">
      <c r="A9" s="2"/>
      <c r="B9" s="24" t="s">
        <v>1429</v>
      </c>
      <c r="C9" s="14">
        <v>0</v>
      </c>
      <c r="D9" s="14">
        <v>0</v>
      </c>
      <c r="E9" s="15"/>
    </row>
    <row r="10" spans="1:5" x14ac:dyDescent="0.25">
      <c r="A10" s="2"/>
      <c r="B10" s="24" t="s">
        <v>100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109"/>
      <c r="C13" s="105"/>
      <c r="D13" s="105"/>
      <c r="E13" s="15"/>
    </row>
    <row r="14" spans="1:5" x14ac:dyDescent="0.25">
      <c r="A14" s="1"/>
      <c r="B14" s="11"/>
      <c r="C14" s="11"/>
      <c r="D14" s="11"/>
      <c r="E14" s="1"/>
    </row>
  </sheetData>
  <mergeCells count="3">
    <mergeCell ref="B1:D1"/>
    <mergeCell ref="B3:D3"/>
    <mergeCell ref="B13:D13"/>
  </mergeCells>
  <pageMargins left="0.7" right="0.7" top="0.75" bottom="0.75" header="0.3" footer="0.3"/>
</worksheet>
</file>

<file path=xl/worksheets/sheet1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600-000000000000}">
  <dimension ref="A1:L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20.7109375" customWidth="1"/>
    <col min="4" max="4" width="40.7109375" customWidth="1"/>
    <col min="5" max="10" width="20.7109375" customWidth="1"/>
    <col min="11" max="11" width="4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314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106" t="s">
        <v>469</v>
      </c>
      <c r="C3" s="105"/>
      <c r="D3" s="105"/>
      <c r="E3" s="105"/>
      <c r="F3" s="105"/>
      <c r="G3" s="105"/>
      <c r="H3" s="105"/>
      <c r="I3" s="105"/>
      <c r="J3" s="105"/>
      <c r="K3" s="105"/>
      <c r="L3" s="1"/>
    </row>
    <row r="4" spans="1:12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"/>
    </row>
    <row r="5" spans="1:12" ht="105" x14ac:dyDescent="0.25">
      <c r="A5" s="2"/>
      <c r="B5" s="4" t="s">
        <v>925</v>
      </c>
      <c r="C5" s="4" t="s">
        <v>1444</v>
      </c>
      <c r="D5" s="4" t="s">
        <v>1445</v>
      </c>
      <c r="E5" s="4" t="s">
        <v>1446</v>
      </c>
      <c r="F5" s="4" t="s">
        <v>1447</v>
      </c>
      <c r="G5" s="4" t="s">
        <v>496</v>
      </c>
      <c r="H5" s="4" t="s">
        <v>497</v>
      </c>
      <c r="I5" s="4" t="s">
        <v>1448</v>
      </c>
      <c r="J5" s="4" t="s">
        <v>1449</v>
      </c>
      <c r="K5" s="4" t="s">
        <v>1450</v>
      </c>
      <c r="L5" s="15"/>
    </row>
    <row r="6" spans="1:12" ht="45" x14ac:dyDescent="0.25">
      <c r="A6" s="2"/>
      <c r="B6" s="16" t="s">
        <v>1430</v>
      </c>
      <c r="C6" s="14">
        <v>0</v>
      </c>
      <c r="D6" s="16"/>
      <c r="E6" s="14">
        <v>0</v>
      </c>
      <c r="F6" s="14">
        <v>0</v>
      </c>
      <c r="G6" s="14">
        <v>0</v>
      </c>
      <c r="H6" s="14">
        <v>0</v>
      </c>
      <c r="I6" s="14">
        <f>nota_144!F6+nota_144!G6-nota_144!H6</f>
        <v>0</v>
      </c>
      <c r="J6" s="16"/>
      <c r="K6" s="16"/>
      <c r="L6" s="15"/>
    </row>
    <row r="7" spans="1:12" x14ac:dyDescent="0.25">
      <c r="A7" s="2"/>
      <c r="B7" s="24" t="s">
        <v>1431</v>
      </c>
      <c r="C7" s="14">
        <v>0</v>
      </c>
      <c r="D7" s="16"/>
      <c r="E7" s="14">
        <v>0</v>
      </c>
      <c r="F7" s="14">
        <v>0</v>
      </c>
      <c r="G7" s="14">
        <v>0</v>
      </c>
      <c r="H7" s="14">
        <v>0</v>
      </c>
      <c r="I7" s="14">
        <f>nota_144!F7+nota_144!G7-nota_144!H7</f>
        <v>0</v>
      </c>
      <c r="J7" s="16"/>
      <c r="K7" s="16"/>
      <c r="L7" s="15"/>
    </row>
    <row r="8" spans="1:12" ht="90" x14ac:dyDescent="0.25">
      <c r="A8" s="2"/>
      <c r="B8" s="24" t="s">
        <v>1432</v>
      </c>
      <c r="C8" s="14">
        <v>0</v>
      </c>
      <c r="D8" s="16"/>
      <c r="E8" s="14">
        <v>0</v>
      </c>
      <c r="F8" s="14">
        <v>0</v>
      </c>
      <c r="G8" s="14">
        <v>0</v>
      </c>
      <c r="H8" s="14">
        <v>0</v>
      </c>
      <c r="I8" s="14">
        <f>nota_144!F8+nota_144!G8-nota_144!H8</f>
        <v>0</v>
      </c>
      <c r="J8" s="16"/>
      <c r="K8" s="16"/>
      <c r="L8" s="15"/>
    </row>
    <row r="9" spans="1:12" ht="30" x14ac:dyDescent="0.25">
      <c r="A9" s="2"/>
      <c r="B9" s="16" t="s">
        <v>1433</v>
      </c>
      <c r="C9" s="14">
        <v>0</v>
      </c>
      <c r="D9" s="16"/>
      <c r="E9" s="14">
        <v>0</v>
      </c>
      <c r="F9" s="14">
        <v>0</v>
      </c>
      <c r="G9" s="14">
        <v>0</v>
      </c>
      <c r="H9" s="14">
        <v>0</v>
      </c>
      <c r="I9" s="14">
        <f>nota_144!F9+nota_144!G9-nota_144!H9</f>
        <v>0</v>
      </c>
      <c r="J9" s="16"/>
      <c r="K9" s="16"/>
      <c r="L9" s="15"/>
    </row>
    <row r="10" spans="1:12" ht="90" x14ac:dyDescent="0.25">
      <c r="A10" s="2"/>
      <c r="B10" s="24" t="s">
        <v>1434</v>
      </c>
      <c r="C10" s="14">
        <v>0</v>
      </c>
      <c r="D10" s="16"/>
      <c r="E10" s="14">
        <v>0</v>
      </c>
      <c r="F10" s="14">
        <v>0</v>
      </c>
      <c r="G10" s="14">
        <v>0</v>
      </c>
      <c r="H10" s="14">
        <v>0</v>
      </c>
      <c r="I10" s="14">
        <f>nota_144!F10+nota_144!G10-nota_144!H10</f>
        <v>0</v>
      </c>
      <c r="J10" s="16"/>
      <c r="K10" s="16"/>
      <c r="L10" s="15"/>
    </row>
    <row r="11" spans="1:12" ht="30" x14ac:dyDescent="0.25">
      <c r="A11" s="2"/>
      <c r="B11" s="16" t="s">
        <v>1435</v>
      </c>
      <c r="C11" s="14">
        <v>0</v>
      </c>
      <c r="D11" s="16"/>
      <c r="E11" s="14">
        <v>0</v>
      </c>
      <c r="F11" s="14">
        <v>0</v>
      </c>
      <c r="G11" s="14">
        <v>0</v>
      </c>
      <c r="H11" s="14">
        <v>0</v>
      </c>
      <c r="I11" s="14">
        <f>nota_144!F11+nota_144!G11-nota_144!H11</f>
        <v>0</v>
      </c>
      <c r="J11" s="16"/>
      <c r="K11" s="16"/>
      <c r="L11" s="15"/>
    </row>
    <row r="12" spans="1:12" ht="45" x14ac:dyDescent="0.25">
      <c r="A12" s="2"/>
      <c r="B12" s="16" t="s">
        <v>1436</v>
      </c>
      <c r="C12" s="14">
        <v>0</v>
      </c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nota_144!F12+nota_144!G12-nota_144!H12</f>
        <v>0</v>
      </c>
      <c r="J12" s="16"/>
      <c r="K12" s="16"/>
      <c r="L12" s="15"/>
    </row>
    <row r="13" spans="1:12" ht="45" x14ac:dyDescent="0.25">
      <c r="A13" s="2"/>
      <c r="B13" s="16" t="s">
        <v>1437</v>
      </c>
      <c r="C13" s="14">
        <v>0</v>
      </c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nota_144!F13+nota_144!G13-nota_144!H13</f>
        <v>0</v>
      </c>
      <c r="J13" s="16"/>
      <c r="K13" s="16"/>
      <c r="L13" s="15"/>
    </row>
    <row r="14" spans="1:12" x14ac:dyDescent="0.25">
      <c r="A14" s="2"/>
      <c r="B14" s="24" t="s">
        <v>1431</v>
      </c>
      <c r="C14" s="14">
        <v>0</v>
      </c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nota_144!F14+nota_144!G14-nota_144!H14</f>
        <v>0</v>
      </c>
      <c r="J14" s="16"/>
      <c r="K14" s="16"/>
      <c r="L14" s="15"/>
    </row>
    <row r="15" spans="1:12" ht="30" x14ac:dyDescent="0.25">
      <c r="A15" s="2"/>
      <c r="B15" s="16" t="s">
        <v>1438</v>
      </c>
      <c r="C15" s="14">
        <v>0</v>
      </c>
      <c r="D15" s="16"/>
      <c r="E15" s="14">
        <v>0</v>
      </c>
      <c r="F15" s="14">
        <v>0</v>
      </c>
      <c r="G15" s="14">
        <v>0</v>
      </c>
      <c r="H15" s="14">
        <v>0</v>
      </c>
      <c r="I15" s="14">
        <f>nota_144!F15+nota_144!G15-nota_144!H15</f>
        <v>0</v>
      </c>
      <c r="J15" s="16"/>
      <c r="K15" s="16"/>
      <c r="L15" s="15"/>
    </row>
    <row r="16" spans="1:12" ht="60" x14ac:dyDescent="0.25">
      <c r="A16" s="2"/>
      <c r="B16" s="16" t="s">
        <v>1439</v>
      </c>
      <c r="C16" s="14">
        <f>SUM(nota_144!C17:'nota_144'!C20)</f>
        <v>0</v>
      </c>
      <c r="D16" s="16"/>
      <c r="E16" s="14">
        <f>SUM(nota_144!E17:'nota_144'!E20)</f>
        <v>0</v>
      </c>
      <c r="F16" s="14">
        <f>SUM(nota_144!F17:'nota_144'!F20)</f>
        <v>0</v>
      </c>
      <c r="G16" s="14">
        <f>SUM(nota_144!G17:'nota_144'!G20)</f>
        <v>0</v>
      </c>
      <c r="H16" s="14">
        <f>SUM(nota_144!H17:'nota_144'!H20)</f>
        <v>0</v>
      </c>
      <c r="I16" s="14">
        <f>nota_144!F16+nota_144!G16-nota_144!H16</f>
        <v>0</v>
      </c>
      <c r="J16" s="16"/>
      <c r="K16" s="16"/>
      <c r="L16" s="15"/>
    </row>
    <row r="17" spans="1:12" ht="60" x14ac:dyDescent="0.25">
      <c r="A17" s="2"/>
      <c r="B17" s="24" t="s">
        <v>1440</v>
      </c>
      <c r="C17" s="14">
        <v>0</v>
      </c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nota_144!F17+nota_144!G17-nota_144!H17</f>
        <v>0</v>
      </c>
      <c r="J17" s="16"/>
      <c r="K17" s="16"/>
      <c r="L17" s="15"/>
    </row>
    <row r="18" spans="1:12" ht="45" x14ac:dyDescent="0.25">
      <c r="A18" s="2"/>
      <c r="B18" s="24" t="s">
        <v>1441</v>
      </c>
      <c r="C18" s="14">
        <v>0</v>
      </c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nota_144!F18+nota_144!G18-nota_144!H18</f>
        <v>0</v>
      </c>
      <c r="J18" s="16"/>
      <c r="K18" s="16"/>
      <c r="L18" s="15"/>
    </row>
    <row r="19" spans="1:12" ht="120" x14ac:dyDescent="0.25">
      <c r="A19" s="2"/>
      <c r="B19" s="24" t="s">
        <v>1442</v>
      </c>
      <c r="C19" s="14">
        <v>0</v>
      </c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nota_144!F19+nota_144!G19-nota_144!H19</f>
        <v>0</v>
      </c>
      <c r="J19" s="16"/>
      <c r="K19" s="16"/>
      <c r="L19" s="15"/>
    </row>
    <row r="20" spans="1:12" ht="30" x14ac:dyDescent="0.25">
      <c r="A20" s="2"/>
      <c r="B20" s="24" t="s">
        <v>1443</v>
      </c>
      <c r="C20" s="14">
        <v>0</v>
      </c>
      <c r="D20" s="16"/>
      <c r="E20" s="14">
        <v>0</v>
      </c>
      <c r="F20" s="14">
        <v>0</v>
      </c>
      <c r="G20" s="14">
        <v>0</v>
      </c>
      <c r="H20" s="14">
        <v>0</v>
      </c>
      <c r="I20" s="14">
        <f>nota_144!F20+nota_144!G20-nota_144!H20</f>
        <v>0</v>
      </c>
      <c r="J20" s="16"/>
      <c r="K20" s="16"/>
      <c r="L20" s="15"/>
    </row>
    <row r="21" spans="1:12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1"/>
      <c r="L21" s="1"/>
    </row>
    <row r="22" spans="1:12" x14ac:dyDescent="0.25">
      <c r="A22" s="1"/>
      <c r="B22" s="17" t="s">
        <v>502</v>
      </c>
      <c r="C22" s="17"/>
      <c r="D22" s="17"/>
      <c r="E22" s="17"/>
      <c r="F22" s="17"/>
      <c r="G22" s="17"/>
      <c r="H22" s="17"/>
      <c r="I22" s="17"/>
      <c r="J22" s="17"/>
      <c r="K22" s="17"/>
      <c r="L22" s="1"/>
    </row>
    <row r="23" spans="1:12" x14ac:dyDescent="0.25">
      <c r="A23" s="2"/>
      <c r="B23" s="109"/>
      <c r="C23" s="105"/>
      <c r="D23" s="105"/>
      <c r="E23" s="105"/>
      <c r="F23" s="105"/>
      <c r="G23" s="105"/>
      <c r="H23" s="105"/>
      <c r="I23" s="105"/>
      <c r="J23" s="105"/>
      <c r="K23" s="105"/>
      <c r="L23" s="15"/>
    </row>
    <row r="24" spans="1:12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1"/>
      <c r="L24" s="1"/>
    </row>
  </sheetData>
  <mergeCells count="2">
    <mergeCell ref="B3:K3"/>
    <mergeCell ref="B23:K23"/>
  </mergeCells>
  <pageMargins left="0.7" right="0.7" top="0.75" bottom="0.75" header="0.3" footer="0.3"/>
</worksheet>
</file>

<file path=xl/worksheets/sheet1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7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5" width="20.7109375" customWidth="1"/>
    <col min="6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315</v>
      </c>
      <c r="C2" s="23"/>
      <c r="D2" s="23"/>
      <c r="E2" s="23"/>
      <c r="F2" s="23"/>
      <c r="G2" s="1"/>
    </row>
    <row r="3" spans="1:7" x14ac:dyDescent="0.25">
      <c r="A3" s="1"/>
      <c r="B3" s="106" t="s">
        <v>470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1451</v>
      </c>
      <c r="C5" s="4" t="s">
        <v>1452</v>
      </c>
      <c r="D5" s="4" t="s">
        <v>1453</v>
      </c>
      <c r="E5" s="4" t="s">
        <v>1454</v>
      </c>
      <c r="F5" s="4" t="s">
        <v>1455</v>
      </c>
      <c r="G5" s="15"/>
    </row>
    <row r="6" spans="1:7" x14ac:dyDescent="0.25">
      <c r="A6" s="2"/>
      <c r="B6" s="16"/>
      <c r="C6" s="16"/>
      <c r="D6" s="14">
        <v>0</v>
      </c>
      <c r="E6" s="16"/>
      <c r="F6" s="16"/>
      <c r="G6" s="15"/>
    </row>
    <row r="7" spans="1:7" x14ac:dyDescent="0.25">
      <c r="A7" s="2"/>
      <c r="B7" s="16"/>
      <c r="C7" s="16"/>
      <c r="D7" s="14">
        <v>0</v>
      </c>
      <c r="E7" s="16"/>
      <c r="F7" s="16"/>
      <c r="G7" s="15"/>
    </row>
    <row r="8" spans="1:7" x14ac:dyDescent="0.25">
      <c r="A8" s="2"/>
      <c r="B8" s="16"/>
      <c r="C8" s="16"/>
      <c r="D8" s="14">
        <v>0</v>
      </c>
      <c r="E8" s="16"/>
      <c r="F8" s="16"/>
      <c r="G8" s="15"/>
    </row>
    <row r="9" spans="1:7" x14ac:dyDescent="0.25">
      <c r="A9" s="2"/>
      <c r="B9" s="16"/>
      <c r="C9" s="16"/>
      <c r="D9" s="14">
        <v>0</v>
      </c>
      <c r="E9" s="16"/>
      <c r="F9" s="16"/>
      <c r="G9" s="15"/>
    </row>
    <row r="10" spans="1:7" x14ac:dyDescent="0.25">
      <c r="A10" s="2"/>
      <c r="B10" s="16"/>
      <c r="C10" s="16"/>
      <c r="D10" s="14">
        <v>0</v>
      </c>
      <c r="E10" s="16"/>
      <c r="F10" s="16"/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502</v>
      </c>
      <c r="C12" s="17"/>
      <c r="D12" s="17"/>
      <c r="E12" s="17"/>
      <c r="F12" s="17"/>
      <c r="G12" s="1"/>
    </row>
    <row r="13" spans="1:7" x14ac:dyDescent="0.25">
      <c r="A13" s="2"/>
      <c r="B13" s="109"/>
      <c r="C13" s="105"/>
      <c r="D13" s="105"/>
      <c r="E13" s="105"/>
      <c r="F13" s="105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1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800-000000000000}">
  <dimension ref="A1:E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316</v>
      </c>
      <c r="C2" s="23"/>
      <c r="D2" s="23"/>
      <c r="E2" s="1"/>
    </row>
    <row r="3" spans="1:5" x14ac:dyDescent="0.25">
      <c r="A3" s="1"/>
      <c r="B3" s="106" t="s">
        <v>471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925</v>
      </c>
      <c r="C5" s="4">
        <v>2016</v>
      </c>
      <c r="D5" s="4">
        <v>2015</v>
      </c>
      <c r="E5" s="15"/>
    </row>
    <row r="6" spans="1:5" x14ac:dyDescent="0.25">
      <c r="A6" s="2"/>
      <c r="B6" s="10" t="s">
        <v>1456</v>
      </c>
      <c r="C6" s="13">
        <f>SUM(nota_146!C7:'nota_146'!C11)</f>
        <v>0</v>
      </c>
      <c r="D6" s="13">
        <f>SUM(nota_146!D7:'nota_146'!D11)</f>
        <v>0</v>
      </c>
      <c r="E6" s="15"/>
    </row>
    <row r="7" spans="1:5" x14ac:dyDescent="0.25">
      <c r="A7" s="2"/>
      <c r="B7" s="24" t="s">
        <v>1457</v>
      </c>
      <c r="C7" s="14">
        <v>0</v>
      </c>
      <c r="D7" s="14">
        <v>0</v>
      </c>
      <c r="E7" s="15"/>
    </row>
    <row r="8" spans="1:5" x14ac:dyDescent="0.25">
      <c r="A8" s="2"/>
      <c r="B8" s="24" t="s">
        <v>1458</v>
      </c>
      <c r="C8" s="14">
        <v>0</v>
      </c>
      <c r="D8" s="14">
        <v>0</v>
      </c>
      <c r="E8" s="15"/>
    </row>
    <row r="9" spans="1:5" x14ac:dyDescent="0.25">
      <c r="A9" s="2"/>
      <c r="B9" s="24" t="s">
        <v>1459</v>
      </c>
      <c r="C9" s="14">
        <v>0</v>
      </c>
      <c r="D9" s="14">
        <v>0</v>
      </c>
      <c r="E9" s="15"/>
    </row>
    <row r="10" spans="1:5" x14ac:dyDescent="0.25">
      <c r="A10" s="2"/>
      <c r="B10" s="24" t="s">
        <v>1460</v>
      </c>
      <c r="C10" s="14">
        <v>0</v>
      </c>
      <c r="D10" s="14">
        <v>0</v>
      </c>
      <c r="E10" s="15"/>
    </row>
    <row r="11" spans="1:5" x14ac:dyDescent="0.25">
      <c r="A11" s="2"/>
      <c r="B11" s="24" t="s">
        <v>1461</v>
      </c>
      <c r="C11" s="14">
        <v>0</v>
      </c>
      <c r="D11" s="14">
        <v>0</v>
      </c>
      <c r="E11" s="15"/>
    </row>
    <row r="12" spans="1:5" x14ac:dyDescent="0.25">
      <c r="A12" s="2"/>
      <c r="B12" s="10" t="s">
        <v>1462</v>
      </c>
      <c r="C12" s="13">
        <f>SUM(nota_146!C13:'nota_146'!C17)</f>
        <v>0</v>
      </c>
      <c r="D12" s="13">
        <f>SUM(nota_146!D13:'nota_146'!D17)</f>
        <v>0</v>
      </c>
      <c r="E12" s="15"/>
    </row>
    <row r="13" spans="1:5" x14ac:dyDescent="0.25">
      <c r="A13" s="2"/>
      <c r="B13" s="24" t="s">
        <v>1457</v>
      </c>
      <c r="C13" s="14">
        <v>0</v>
      </c>
      <c r="D13" s="14">
        <v>0</v>
      </c>
      <c r="E13" s="15"/>
    </row>
    <row r="14" spans="1:5" x14ac:dyDescent="0.25">
      <c r="A14" s="2"/>
      <c r="B14" s="24" t="s">
        <v>1458</v>
      </c>
      <c r="C14" s="14">
        <v>0</v>
      </c>
      <c r="D14" s="14">
        <v>0</v>
      </c>
      <c r="E14" s="15"/>
    </row>
    <row r="15" spans="1:5" x14ac:dyDescent="0.25">
      <c r="A15" s="2"/>
      <c r="B15" s="24" t="s">
        <v>1459</v>
      </c>
      <c r="C15" s="14">
        <v>0</v>
      </c>
      <c r="D15" s="14">
        <v>0</v>
      </c>
      <c r="E15" s="15"/>
    </row>
    <row r="16" spans="1:5" x14ac:dyDescent="0.25">
      <c r="A16" s="2"/>
      <c r="B16" s="24" t="s">
        <v>1460</v>
      </c>
      <c r="C16" s="14">
        <v>0</v>
      </c>
      <c r="D16" s="14">
        <v>0</v>
      </c>
      <c r="E16" s="15"/>
    </row>
    <row r="17" spans="1:5" x14ac:dyDescent="0.25">
      <c r="A17" s="2"/>
      <c r="B17" s="24" t="s">
        <v>1461</v>
      </c>
      <c r="C17" s="14">
        <v>0</v>
      </c>
      <c r="D17" s="14">
        <v>0</v>
      </c>
      <c r="E17" s="15"/>
    </row>
    <row r="18" spans="1:5" x14ac:dyDescent="0.25">
      <c r="A18" s="1"/>
      <c r="B18" s="11"/>
      <c r="C18" s="11"/>
      <c r="D18" s="11"/>
      <c r="E18" s="1"/>
    </row>
    <row r="19" spans="1:5" x14ac:dyDescent="0.25">
      <c r="A19" s="1"/>
      <c r="B19" s="17" t="s">
        <v>502</v>
      </c>
      <c r="C19" s="17"/>
      <c r="D19" s="17"/>
      <c r="E19" s="1"/>
    </row>
    <row r="20" spans="1:5" x14ac:dyDescent="0.25">
      <c r="A20" s="2"/>
      <c r="B20" s="109"/>
      <c r="C20" s="105"/>
      <c r="D20" s="105"/>
      <c r="E20" s="15"/>
    </row>
    <row r="21" spans="1:5" x14ac:dyDescent="0.25">
      <c r="A21" s="1"/>
      <c r="B21" s="11"/>
      <c r="C21" s="11"/>
      <c r="D21" s="11"/>
      <c r="E21" s="1"/>
    </row>
  </sheetData>
  <mergeCells count="2">
    <mergeCell ref="B3:D3"/>
    <mergeCell ref="B20:D20"/>
  </mergeCells>
  <pageMargins left="0.7" right="0.7" top="0.75" bottom="0.75" header="0.3" footer="0.3"/>
</worksheet>
</file>

<file path=xl/worksheets/sheet1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9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317</v>
      </c>
      <c r="C2" s="23"/>
      <c r="D2" s="23"/>
      <c r="E2" s="1"/>
    </row>
    <row r="3" spans="1:5" x14ac:dyDescent="0.25">
      <c r="A3" s="1"/>
      <c r="B3" s="106" t="s">
        <v>472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925</v>
      </c>
      <c r="C5" s="4">
        <v>2016</v>
      </c>
      <c r="D5" s="4">
        <v>2015</v>
      </c>
      <c r="E5" s="15"/>
    </row>
    <row r="6" spans="1:5" x14ac:dyDescent="0.25">
      <c r="A6" s="2"/>
      <c r="B6" s="10" t="s">
        <v>527</v>
      </c>
      <c r="C6" s="13">
        <f>nota_147!D18</f>
        <v>0</v>
      </c>
      <c r="D6" s="13">
        <v>0</v>
      </c>
      <c r="E6" s="15"/>
    </row>
    <row r="7" spans="1:5" x14ac:dyDescent="0.25">
      <c r="A7" s="2"/>
      <c r="B7" s="24" t="s">
        <v>1463</v>
      </c>
      <c r="C7" s="14">
        <f>SUM(nota_147!C8:'nota_147'!C13)</f>
        <v>0</v>
      </c>
      <c r="D7" s="14">
        <f>SUM(nota_147!D8:'nota_147'!D13)</f>
        <v>0</v>
      </c>
      <c r="E7" s="15"/>
    </row>
    <row r="8" spans="1:5" x14ac:dyDescent="0.25">
      <c r="A8" s="2"/>
      <c r="B8" s="18" t="s">
        <v>1464</v>
      </c>
      <c r="C8" s="14">
        <v>0</v>
      </c>
      <c r="D8" s="14">
        <v>0</v>
      </c>
      <c r="E8" s="15"/>
    </row>
    <row r="9" spans="1:5" x14ac:dyDescent="0.25">
      <c r="A9" s="2"/>
      <c r="B9" s="18" t="s">
        <v>1465</v>
      </c>
      <c r="C9" s="14">
        <v>0</v>
      </c>
      <c r="D9" s="14">
        <v>0</v>
      </c>
      <c r="E9" s="15"/>
    </row>
    <row r="10" spans="1:5" x14ac:dyDescent="0.25">
      <c r="A10" s="2"/>
      <c r="B10" s="18" t="s">
        <v>1466</v>
      </c>
      <c r="C10" s="14">
        <v>0</v>
      </c>
      <c r="D10" s="14">
        <v>0</v>
      </c>
      <c r="E10" s="15"/>
    </row>
    <row r="11" spans="1:5" x14ac:dyDescent="0.25">
      <c r="A11" s="2"/>
      <c r="B11" s="18" t="s">
        <v>1467</v>
      </c>
      <c r="C11" s="14">
        <v>0</v>
      </c>
      <c r="D11" s="14">
        <v>0</v>
      </c>
      <c r="E11" s="15"/>
    </row>
    <row r="12" spans="1:5" x14ac:dyDescent="0.25">
      <c r="A12" s="2"/>
      <c r="B12" s="18" t="s">
        <v>1468</v>
      </c>
      <c r="C12" s="14">
        <v>0</v>
      </c>
      <c r="D12" s="14">
        <v>0</v>
      </c>
      <c r="E12" s="15"/>
    </row>
    <row r="13" spans="1:5" x14ac:dyDescent="0.25">
      <c r="A13" s="2"/>
      <c r="B13" s="18" t="s">
        <v>1469</v>
      </c>
      <c r="C13" s="14">
        <v>0</v>
      </c>
      <c r="D13" s="14">
        <v>0</v>
      </c>
      <c r="E13" s="15"/>
    </row>
    <row r="14" spans="1:5" x14ac:dyDescent="0.25">
      <c r="A14" s="2"/>
      <c r="B14" s="24" t="s">
        <v>1470</v>
      </c>
      <c r="C14" s="14">
        <f>SUM(nota_147!C15:'nota_147'!C16)</f>
        <v>0</v>
      </c>
      <c r="D14" s="14">
        <f>SUM(nota_147!D15:'nota_147'!D16)</f>
        <v>0</v>
      </c>
      <c r="E14" s="15"/>
    </row>
    <row r="15" spans="1:5" x14ac:dyDescent="0.25">
      <c r="A15" s="2"/>
      <c r="B15" s="18" t="s">
        <v>1471</v>
      </c>
      <c r="C15" s="14">
        <v>0</v>
      </c>
      <c r="D15" s="14">
        <v>0</v>
      </c>
      <c r="E15" s="15"/>
    </row>
    <row r="16" spans="1:5" x14ac:dyDescent="0.25">
      <c r="A16" s="2"/>
      <c r="B16" s="18" t="s">
        <v>1472</v>
      </c>
      <c r="C16" s="14">
        <v>0</v>
      </c>
      <c r="D16" s="14">
        <v>0</v>
      </c>
      <c r="E16" s="15"/>
    </row>
    <row r="17" spans="1:5" x14ac:dyDescent="0.25">
      <c r="A17" s="2"/>
      <c r="B17" s="24" t="s">
        <v>1473</v>
      </c>
      <c r="C17" s="14">
        <v>0</v>
      </c>
      <c r="D17" s="14">
        <v>0</v>
      </c>
      <c r="E17" s="15"/>
    </row>
    <row r="18" spans="1:5" x14ac:dyDescent="0.25">
      <c r="A18" s="2"/>
      <c r="B18" s="10" t="s">
        <v>531</v>
      </c>
      <c r="C18" s="13">
        <f>nota_147!C6+nota_147!C7+nota_147!C14+nota_147!C17</f>
        <v>0</v>
      </c>
      <c r="D18" s="13">
        <f>nota_147!D6+nota_147!D7+nota_147!D14+nota_147!D17</f>
        <v>0</v>
      </c>
      <c r="E18" s="15"/>
    </row>
    <row r="19" spans="1:5" x14ac:dyDescent="0.25">
      <c r="A19" s="1"/>
      <c r="B19" s="11"/>
      <c r="C19" s="11"/>
      <c r="D19" s="11"/>
      <c r="E19" s="1"/>
    </row>
    <row r="20" spans="1:5" x14ac:dyDescent="0.25">
      <c r="A20" s="1"/>
      <c r="B20" s="17" t="s">
        <v>502</v>
      </c>
      <c r="C20" s="17"/>
      <c r="D20" s="17"/>
      <c r="E20" s="1"/>
    </row>
    <row r="21" spans="1:5" x14ac:dyDescent="0.25">
      <c r="A21" s="2"/>
      <c r="B21" s="109"/>
      <c r="C21" s="105"/>
      <c r="D21" s="105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1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A00-000000000000}">
  <dimension ref="A1:H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318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473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110" t="s">
        <v>1474</v>
      </c>
      <c r="C5" s="112" t="s">
        <v>1485</v>
      </c>
      <c r="D5" s="113"/>
      <c r="E5" s="113"/>
      <c r="F5" s="113"/>
      <c r="G5" s="113"/>
      <c r="H5" s="15"/>
    </row>
    <row r="6" spans="1:8" x14ac:dyDescent="0.25">
      <c r="A6" s="2"/>
      <c r="B6" s="111"/>
      <c r="C6" s="116" t="s">
        <v>664</v>
      </c>
      <c r="D6" s="116" t="s">
        <v>1486</v>
      </c>
      <c r="E6" s="112" t="s">
        <v>1487</v>
      </c>
      <c r="F6" s="113"/>
      <c r="G6" s="113"/>
      <c r="H6" s="15"/>
    </row>
    <row r="7" spans="1:8" ht="30" x14ac:dyDescent="0.25">
      <c r="A7" s="2"/>
      <c r="B7" s="111"/>
      <c r="C7" s="113"/>
      <c r="D7" s="113"/>
      <c r="E7" s="4" t="s">
        <v>1488</v>
      </c>
      <c r="F7" s="4" t="s">
        <v>1489</v>
      </c>
      <c r="G7" s="4" t="s">
        <v>1490</v>
      </c>
      <c r="H7" s="15"/>
    </row>
    <row r="8" spans="1:8" x14ac:dyDescent="0.25">
      <c r="A8" s="2"/>
      <c r="B8" s="16" t="s">
        <v>1475</v>
      </c>
      <c r="C8" s="14">
        <f>SUM(nota_148!D8:'nota_148'!G8)</f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2"/>
      <c r="B9" s="16" t="s">
        <v>1476</v>
      </c>
      <c r="C9" s="14">
        <f>SUM(nota_148!D9:'nota_148'!G9)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25">
      <c r="A10" s="2"/>
      <c r="B10" s="16" t="s">
        <v>1477</v>
      </c>
      <c r="C10" s="14">
        <f>SUM(nota_148!D10:'nota_148'!G10)</f>
        <v>0</v>
      </c>
      <c r="D10" s="14">
        <f>SUM(nota_148!D11:'nota_148'!D16)</f>
        <v>0</v>
      </c>
      <c r="E10" s="14">
        <f>SUM(nota_148!E11:'nota_148'!E16)</f>
        <v>0</v>
      </c>
      <c r="F10" s="14">
        <f>SUM(nota_148!F11:'nota_148'!F16)</f>
        <v>0</v>
      </c>
      <c r="G10" s="14">
        <f>SUM(nota_148!G11:'nota_148'!G16)</f>
        <v>0</v>
      </c>
      <c r="H10" s="15"/>
    </row>
    <row r="11" spans="1:8" x14ac:dyDescent="0.25">
      <c r="A11" s="2"/>
      <c r="B11" s="24" t="s">
        <v>1478</v>
      </c>
      <c r="C11" s="14">
        <f>SUM(nota_148!D11:'nota_148'!G11)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25">
      <c r="A12" s="2"/>
      <c r="B12" s="24" t="s">
        <v>1479</v>
      </c>
      <c r="C12" s="14">
        <f>SUM(nota_148!D12:'nota_148'!G12)</f>
        <v>0</v>
      </c>
      <c r="D12" s="14">
        <v>0</v>
      </c>
      <c r="E12" s="14">
        <v>0</v>
      </c>
      <c r="F12" s="14">
        <v>0</v>
      </c>
      <c r="G12" s="14">
        <v>0</v>
      </c>
      <c r="H12" s="15"/>
    </row>
    <row r="13" spans="1:8" x14ac:dyDescent="0.25">
      <c r="A13" s="2"/>
      <c r="B13" s="24" t="s">
        <v>1480</v>
      </c>
      <c r="C13" s="14">
        <f>SUM(nota_148!D13:'nota_148'!G13)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25">
      <c r="A14" s="2"/>
      <c r="B14" s="24" t="s">
        <v>1481</v>
      </c>
      <c r="C14" s="14">
        <f>SUM(nota_148!D14:'nota_148'!G14)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25">
      <c r="A15" s="2"/>
      <c r="B15" s="24" t="s">
        <v>1482</v>
      </c>
      <c r="C15" s="14">
        <f>SUM(nota_148!D15:'nota_148'!G15)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25">
      <c r="A16" s="2"/>
      <c r="B16" s="24" t="s">
        <v>1483</v>
      </c>
      <c r="C16" s="14">
        <f>SUM(nota_148!D16:'nota_148'!G16)</f>
        <v>0</v>
      </c>
      <c r="D16" s="14">
        <v>0</v>
      </c>
      <c r="E16" s="14">
        <v>0</v>
      </c>
      <c r="F16" s="14">
        <v>0</v>
      </c>
      <c r="G16" s="14">
        <v>0</v>
      </c>
      <c r="H16" s="15"/>
    </row>
    <row r="17" spans="1:8" x14ac:dyDescent="0.25">
      <c r="A17" s="2"/>
      <c r="B17" s="16" t="s">
        <v>1484</v>
      </c>
      <c r="C17" s="14">
        <f>SUM(nota_148!D17:'nota_148'!G17)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  <row r="19" spans="1:8" x14ac:dyDescent="0.25">
      <c r="A19" s="1"/>
      <c r="B19" s="17" t="s">
        <v>502</v>
      </c>
      <c r="C19" s="17"/>
      <c r="D19" s="17"/>
      <c r="E19" s="17"/>
      <c r="F19" s="17"/>
      <c r="G19" s="17"/>
      <c r="H19" s="1"/>
    </row>
    <row r="20" spans="1:8" x14ac:dyDescent="0.25">
      <c r="A20" s="2"/>
      <c r="B20" s="109"/>
      <c r="C20" s="105"/>
      <c r="D20" s="105"/>
      <c r="E20" s="105"/>
      <c r="F20" s="105"/>
      <c r="G20" s="105"/>
      <c r="H20" s="15"/>
    </row>
    <row r="21" spans="1:8" x14ac:dyDescent="0.25">
      <c r="A21" s="1"/>
      <c r="B21" s="11"/>
      <c r="C21" s="11"/>
      <c r="D21" s="11"/>
      <c r="E21" s="11"/>
      <c r="F21" s="11"/>
      <c r="G21" s="11"/>
      <c r="H21" s="1"/>
    </row>
  </sheetData>
  <mergeCells count="7">
    <mergeCell ref="B3:G3"/>
    <mergeCell ref="B5:B7"/>
    <mergeCell ref="B20:G20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B00-000000000000}">
  <dimension ref="A1:H2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319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474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110" t="s">
        <v>1491</v>
      </c>
      <c r="C5" s="112" t="s">
        <v>1495</v>
      </c>
      <c r="D5" s="113"/>
      <c r="E5" s="113"/>
      <c r="F5" s="113"/>
      <c r="G5" s="113"/>
      <c r="H5" s="15"/>
    </row>
    <row r="6" spans="1:8" x14ac:dyDescent="0.25">
      <c r="A6" s="2"/>
      <c r="B6" s="111"/>
      <c r="C6" s="116" t="s">
        <v>664</v>
      </c>
      <c r="D6" s="116" t="s">
        <v>1486</v>
      </c>
      <c r="E6" s="112" t="s">
        <v>1487</v>
      </c>
      <c r="F6" s="113"/>
      <c r="G6" s="113"/>
      <c r="H6" s="15"/>
    </row>
    <row r="7" spans="1:8" ht="30" x14ac:dyDescent="0.25">
      <c r="A7" s="2"/>
      <c r="B7" s="111"/>
      <c r="C7" s="113"/>
      <c r="D7" s="113"/>
      <c r="E7" s="4" t="s">
        <v>1488</v>
      </c>
      <c r="F7" s="4" t="s">
        <v>1489</v>
      </c>
      <c r="G7" s="4" t="s">
        <v>1490</v>
      </c>
      <c r="H7" s="15"/>
    </row>
    <row r="8" spans="1:8" x14ac:dyDescent="0.25">
      <c r="A8" s="2"/>
      <c r="B8" s="16" t="s">
        <v>1492</v>
      </c>
      <c r="C8" s="14">
        <f>SUM(nota_149!D8:'nota_149'!G8)</f>
        <v>0</v>
      </c>
      <c r="D8" s="14">
        <f>SUM(nota_149!D9:'nota_149'!D11)</f>
        <v>0</v>
      </c>
      <c r="E8" s="14">
        <f>SUM(nota_149!E9:'nota_149'!E11)</f>
        <v>0</v>
      </c>
      <c r="F8" s="14">
        <f>SUM(nota_149!F9:'nota_149'!F11)</f>
        <v>0</v>
      </c>
      <c r="G8" s="14">
        <f>SUM(nota_149!G9:'nota_149'!G11)</f>
        <v>0</v>
      </c>
      <c r="H8" s="15"/>
    </row>
    <row r="9" spans="1:8" x14ac:dyDescent="0.25">
      <c r="A9" s="2"/>
      <c r="B9" s="24" t="s">
        <v>100</v>
      </c>
      <c r="C9" s="14">
        <f>SUM(nota_149!D9:'nota_149'!G9)</f>
        <v>0</v>
      </c>
      <c r="D9" s="14">
        <v>0</v>
      </c>
      <c r="E9" s="14">
        <v>0</v>
      </c>
      <c r="F9" s="14">
        <v>0</v>
      </c>
      <c r="G9" s="14">
        <v>0</v>
      </c>
      <c r="H9" s="15"/>
    </row>
    <row r="10" spans="1:8" x14ac:dyDescent="0.25">
      <c r="A10" s="2"/>
      <c r="B10" s="24" t="s">
        <v>100</v>
      </c>
      <c r="C10" s="14">
        <f>SUM(nota_149!D10:'nota_149'!G10)</f>
        <v>0</v>
      </c>
      <c r="D10" s="14">
        <v>0</v>
      </c>
      <c r="E10" s="14">
        <v>0</v>
      </c>
      <c r="F10" s="14">
        <v>0</v>
      </c>
      <c r="G10" s="14">
        <v>0</v>
      </c>
      <c r="H10" s="15"/>
    </row>
    <row r="11" spans="1:8" x14ac:dyDescent="0.25">
      <c r="A11" s="2"/>
      <c r="B11" s="24" t="s">
        <v>100</v>
      </c>
      <c r="C11" s="14">
        <f>SUM(nota_149!D11:'nota_149'!G11)</f>
        <v>0</v>
      </c>
      <c r="D11" s="14">
        <v>0</v>
      </c>
      <c r="E11" s="14">
        <v>0</v>
      </c>
      <c r="F11" s="14">
        <v>0</v>
      </c>
      <c r="G11" s="14">
        <v>0</v>
      </c>
      <c r="H11" s="15"/>
    </row>
    <row r="12" spans="1:8" x14ac:dyDescent="0.25">
      <c r="A12" s="2"/>
      <c r="B12" s="16" t="s">
        <v>1493</v>
      </c>
      <c r="C12" s="14">
        <f>SUM(nota_149!D12:'nota_149'!G12)</f>
        <v>0</v>
      </c>
      <c r="D12" s="14">
        <f>SUM(nota_149!D13:'nota_149'!D15)</f>
        <v>0</v>
      </c>
      <c r="E12" s="14">
        <f>SUM(nota_149!E13:'nota_149'!E15)</f>
        <v>0</v>
      </c>
      <c r="F12" s="14">
        <f>SUM(nota_149!F13:'nota_149'!F15)</f>
        <v>0</v>
      </c>
      <c r="G12" s="14">
        <f>SUM(nota_149!G13:'nota_149'!G15)</f>
        <v>0</v>
      </c>
      <c r="H12" s="15"/>
    </row>
    <row r="13" spans="1:8" x14ac:dyDescent="0.25">
      <c r="A13" s="2"/>
      <c r="B13" s="24" t="s">
        <v>100</v>
      </c>
      <c r="C13" s="14">
        <f>SUM(nota_149!D13:'nota_149'!G13)</f>
        <v>0</v>
      </c>
      <c r="D13" s="14">
        <v>0</v>
      </c>
      <c r="E13" s="14">
        <v>0</v>
      </c>
      <c r="F13" s="14">
        <v>0</v>
      </c>
      <c r="G13" s="14">
        <v>0</v>
      </c>
      <c r="H13" s="15"/>
    </row>
    <row r="14" spans="1:8" x14ac:dyDescent="0.25">
      <c r="A14" s="2"/>
      <c r="B14" s="24" t="s">
        <v>100</v>
      </c>
      <c r="C14" s="14">
        <f>SUM(nota_149!D14:'nota_149'!G14)</f>
        <v>0</v>
      </c>
      <c r="D14" s="14">
        <v>0</v>
      </c>
      <c r="E14" s="14">
        <v>0</v>
      </c>
      <c r="F14" s="14">
        <v>0</v>
      </c>
      <c r="G14" s="14">
        <v>0</v>
      </c>
      <c r="H14" s="15"/>
    </row>
    <row r="15" spans="1:8" x14ac:dyDescent="0.25">
      <c r="A15" s="2"/>
      <c r="B15" s="24" t="s">
        <v>100</v>
      </c>
      <c r="C15" s="14">
        <f>SUM(nota_149!D15:'nota_149'!G15)</f>
        <v>0</v>
      </c>
      <c r="D15" s="14">
        <v>0</v>
      </c>
      <c r="E15" s="14">
        <v>0</v>
      </c>
      <c r="F15" s="14">
        <v>0</v>
      </c>
      <c r="G15" s="14">
        <v>0</v>
      </c>
      <c r="H15" s="15"/>
    </row>
    <row r="16" spans="1:8" x14ac:dyDescent="0.25">
      <c r="A16" s="2"/>
      <c r="B16" s="16" t="s">
        <v>1494</v>
      </c>
      <c r="C16" s="14">
        <f>SUM(nota_149!D16:'nota_149'!G16)</f>
        <v>0</v>
      </c>
      <c r="D16" s="14">
        <f>SUM(nota_149!D17:'nota_149'!D19)</f>
        <v>0</v>
      </c>
      <c r="E16" s="14">
        <f>SUM(nota_149!E17:'nota_149'!E19)</f>
        <v>0</v>
      </c>
      <c r="F16" s="14">
        <f>SUM(nota_149!F17:'nota_149'!F19)</f>
        <v>0</v>
      </c>
      <c r="G16" s="14">
        <f>SUM(nota_149!G17:'nota_149'!G19)</f>
        <v>0</v>
      </c>
      <c r="H16" s="15"/>
    </row>
    <row r="17" spans="1:8" x14ac:dyDescent="0.25">
      <c r="A17" s="2"/>
      <c r="B17" s="24" t="s">
        <v>100</v>
      </c>
      <c r="C17" s="14">
        <f>SUM(nota_149!D17:'nota_149'!G17)</f>
        <v>0</v>
      </c>
      <c r="D17" s="14">
        <v>0</v>
      </c>
      <c r="E17" s="14">
        <v>0</v>
      </c>
      <c r="F17" s="14">
        <v>0</v>
      </c>
      <c r="G17" s="14">
        <v>0</v>
      </c>
      <c r="H17" s="15"/>
    </row>
    <row r="18" spans="1:8" x14ac:dyDescent="0.25">
      <c r="A18" s="2"/>
      <c r="B18" s="24" t="s">
        <v>100</v>
      </c>
      <c r="C18" s="14">
        <f>SUM(nota_149!D18:'nota_149'!G18)</f>
        <v>0</v>
      </c>
      <c r="D18" s="14">
        <v>0</v>
      </c>
      <c r="E18" s="14">
        <v>0</v>
      </c>
      <c r="F18" s="14">
        <v>0</v>
      </c>
      <c r="G18" s="14">
        <v>0</v>
      </c>
      <c r="H18" s="15"/>
    </row>
    <row r="19" spans="1:8" x14ac:dyDescent="0.25">
      <c r="A19" s="2"/>
      <c r="B19" s="24" t="s">
        <v>100</v>
      </c>
      <c r="C19" s="14">
        <f>SUM(nota_149!D19:'nota_149'!G19)</f>
        <v>0</v>
      </c>
      <c r="D19" s="14">
        <v>0</v>
      </c>
      <c r="E19" s="14">
        <v>0</v>
      </c>
      <c r="F19" s="14">
        <v>0</v>
      </c>
      <c r="G19" s="14">
        <v>0</v>
      </c>
      <c r="H19" s="15"/>
    </row>
    <row r="20" spans="1:8" x14ac:dyDescent="0.25">
      <c r="A20" s="1"/>
      <c r="B20" s="1"/>
      <c r="C20" s="1"/>
      <c r="D20" s="1"/>
      <c r="E20" s="1"/>
      <c r="F20" s="1"/>
      <c r="G20" s="1"/>
      <c r="H20" s="1"/>
    </row>
    <row r="21" spans="1:8" x14ac:dyDescent="0.25">
      <c r="A21" s="1"/>
      <c r="B21" s="17" t="s">
        <v>502</v>
      </c>
      <c r="C21" s="17"/>
      <c r="D21" s="17"/>
      <c r="E21" s="17"/>
      <c r="F21" s="17"/>
      <c r="G21" s="17"/>
      <c r="H21" s="1"/>
    </row>
    <row r="22" spans="1:8" x14ac:dyDescent="0.25">
      <c r="A22" s="2"/>
      <c r="B22" s="109"/>
      <c r="C22" s="105"/>
      <c r="D22" s="105"/>
      <c r="E22" s="105"/>
      <c r="F22" s="105"/>
      <c r="G22" s="105"/>
      <c r="H22" s="15"/>
    </row>
    <row r="23" spans="1:8" x14ac:dyDescent="0.25">
      <c r="A23" s="1"/>
      <c r="B23" s="11"/>
      <c r="C23" s="11"/>
      <c r="D23" s="11"/>
      <c r="E23" s="11"/>
      <c r="F23" s="11"/>
      <c r="G23" s="11"/>
      <c r="H23" s="1"/>
    </row>
  </sheetData>
  <mergeCells count="7">
    <mergeCell ref="B3:G3"/>
    <mergeCell ref="B5:B7"/>
    <mergeCell ref="B22:G22"/>
    <mergeCell ref="C5:G5"/>
    <mergeCell ref="C6:C7"/>
    <mergeCell ref="D6:D7"/>
    <mergeCell ref="E6:G6"/>
  </mergeCells>
  <pageMargins left="0.7" right="0.7" top="0.75" bottom="0.75" header="0.3" footer="0.3"/>
</worksheet>
</file>

<file path=xl/worksheets/sheet1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C00-000000000000}">
  <dimension ref="A1:D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320</v>
      </c>
      <c r="C2" s="23"/>
      <c r="D2" s="1"/>
    </row>
    <row r="3" spans="1:4" x14ac:dyDescent="0.25">
      <c r="A3" s="1"/>
      <c r="B3" s="106" t="s">
        <v>475</v>
      </c>
      <c r="C3" s="105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1496</v>
      </c>
      <c r="C5" s="4" t="s">
        <v>1499</v>
      </c>
      <c r="D5" s="15"/>
    </row>
    <row r="6" spans="1:4" x14ac:dyDescent="0.25">
      <c r="A6" s="2"/>
      <c r="B6" s="10" t="s">
        <v>1497</v>
      </c>
      <c r="C6" s="16"/>
      <c r="D6" s="15"/>
    </row>
    <row r="7" spans="1:4" x14ac:dyDescent="0.25">
      <c r="A7" s="2"/>
      <c r="B7" s="24" t="s">
        <v>100</v>
      </c>
      <c r="C7" s="16"/>
      <c r="D7" s="15"/>
    </row>
    <row r="8" spans="1:4" x14ac:dyDescent="0.25">
      <c r="A8" s="2"/>
      <c r="B8" s="24" t="s">
        <v>100</v>
      </c>
      <c r="C8" s="16"/>
      <c r="D8" s="15"/>
    </row>
    <row r="9" spans="1:4" x14ac:dyDescent="0.25">
      <c r="A9" s="2"/>
      <c r="B9" s="24" t="s">
        <v>100</v>
      </c>
      <c r="C9" s="16"/>
      <c r="D9" s="15"/>
    </row>
    <row r="10" spans="1:4" x14ac:dyDescent="0.25">
      <c r="A10" s="2"/>
      <c r="B10" s="10" t="s">
        <v>1498</v>
      </c>
      <c r="C10" s="16"/>
      <c r="D10" s="15"/>
    </row>
    <row r="11" spans="1:4" x14ac:dyDescent="0.25">
      <c r="A11" s="2"/>
      <c r="B11" s="24" t="s">
        <v>100</v>
      </c>
      <c r="C11" s="16"/>
      <c r="D11" s="15"/>
    </row>
    <row r="12" spans="1:4" x14ac:dyDescent="0.25">
      <c r="A12" s="2"/>
      <c r="B12" s="24" t="s">
        <v>100</v>
      </c>
      <c r="C12" s="16"/>
      <c r="D12" s="15"/>
    </row>
    <row r="13" spans="1:4" x14ac:dyDescent="0.25">
      <c r="A13" s="2"/>
      <c r="B13" s="24" t="s">
        <v>100</v>
      </c>
      <c r="C13" s="16"/>
      <c r="D13" s="15"/>
    </row>
    <row r="14" spans="1:4" x14ac:dyDescent="0.25">
      <c r="A14" s="1"/>
      <c r="B14" s="11"/>
      <c r="C14" s="11"/>
      <c r="D14" s="1"/>
    </row>
    <row r="15" spans="1:4" x14ac:dyDescent="0.25">
      <c r="A15" s="1"/>
      <c r="B15" s="17" t="s">
        <v>502</v>
      </c>
      <c r="C15" s="17"/>
      <c r="D15" s="1"/>
    </row>
    <row r="16" spans="1:4" x14ac:dyDescent="0.25">
      <c r="A16" s="2"/>
      <c r="B16" s="109"/>
      <c r="C16" s="105"/>
      <c r="D16" s="15"/>
    </row>
    <row r="17" spans="1:4" x14ac:dyDescent="0.25">
      <c r="A17" s="1"/>
      <c r="B17" s="11"/>
      <c r="C17" s="11"/>
      <c r="D17" s="1"/>
    </row>
  </sheetData>
  <mergeCells count="2">
    <mergeCell ref="B3:C3"/>
    <mergeCell ref="B16:C16"/>
  </mergeCells>
  <pageMargins left="0.7" right="0.7" top="0.75" bottom="0.75" header="0.3" footer="0.3"/>
</worksheet>
</file>

<file path=xl/worksheets/sheet1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D00-000000000000}">
  <dimension ref="A1:F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3" width="40.7109375" customWidth="1"/>
    <col min="4" max="4" width="20.7109375" customWidth="1"/>
    <col min="5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321</v>
      </c>
      <c r="C2" s="1"/>
      <c r="D2" s="1"/>
      <c r="E2" s="1"/>
      <c r="F2" s="1"/>
    </row>
    <row r="3" spans="1:6" x14ac:dyDescent="0.25">
      <c r="A3" s="1"/>
      <c r="B3" s="106" t="s">
        <v>476</v>
      </c>
      <c r="C3" s="105"/>
      <c r="D3" s="105"/>
      <c r="E3" s="105"/>
      <c r="F3" s="1"/>
    </row>
    <row r="4" spans="1:6" x14ac:dyDescent="0.25">
      <c r="A4" s="1"/>
      <c r="B4" s="17"/>
      <c r="C4" s="17"/>
      <c r="D4" s="17"/>
      <c r="E4" s="17"/>
      <c r="F4" s="1"/>
    </row>
    <row r="5" spans="1:6" ht="45" x14ac:dyDescent="0.25">
      <c r="A5" s="2"/>
      <c r="B5" s="4" t="s">
        <v>1500</v>
      </c>
      <c r="C5" s="4" t="s">
        <v>1503</v>
      </c>
      <c r="D5" s="4" t="s">
        <v>1504</v>
      </c>
      <c r="E5" s="4" t="s">
        <v>1505</v>
      </c>
      <c r="F5" s="15"/>
    </row>
    <row r="6" spans="1:6" x14ac:dyDescent="0.25">
      <c r="A6" s="2"/>
      <c r="B6" s="16" t="s">
        <v>742</v>
      </c>
      <c r="C6" s="16"/>
      <c r="D6" s="14">
        <v>0</v>
      </c>
      <c r="E6" s="16"/>
      <c r="F6" s="15"/>
    </row>
    <row r="7" spans="1:6" x14ac:dyDescent="0.25">
      <c r="A7" s="2"/>
      <c r="B7" s="16" t="s">
        <v>1501</v>
      </c>
      <c r="C7" s="16"/>
      <c r="D7" s="14">
        <v>0</v>
      </c>
      <c r="E7" s="16"/>
      <c r="F7" s="15"/>
    </row>
    <row r="8" spans="1:6" x14ac:dyDescent="0.25">
      <c r="A8" s="2"/>
      <c r="B8" s="16" t="s">
        <v>1502</v>
      </c>
      <c r="C8" s="16"/>
      <c r="D8" s="14">
        <v>0</v>
      </c>
      <c r="E8" s="16"/>
      <c r="F8" s="15"/>
    </row>
    <row r="9" spans="1:6" x14ac:dyDescent="0.25">
      <c r="A9" s="1"/>
      <c r="B9" s="11"/>
      <c r="C9" s="11"/>
      <c r="D9" s="11"/>
      <c r="E9" s="11"/>
      <c r="F9" s="1"/>
    </row>
    <row r="10" spans="1:6" x14ac:dyDescent="0.25">
      <c r="A10" s="1"/>
      <c r="B10" s="17" t="s">
        <v>502</v>
      </c>
      <c r="C10" s="17"/>
      <c r="D10" s="17"/>
      <c r="E10" s="17"/>
      <c r="F10" s="1"/>
    </row>
    <row r="11" spans="1:6" x14ac:dyDescent="0.25">
      <c r="A11" s="2"/>
      <c r="B11" s="109"/>
      <c r="C11" s="105"/>
      <c r="D11" s="105"/>
      <c r="E11" s="105"/>
      <c r="F11" s="15"/>
    </row>
    <row r="12" spans="1:6" x14ac:dyDescent="0.25">
      <c r="A12" s="1"/>
      <c r="B12" s="11"/>
      <c r="C12" s="11"/>
      <c r="D12" s="11"/>
      <c r="E12" s="11"/>
      <c r="F12" s="1"/>
    </row>
  </sheetData>
  <mergeCells count="2">
    <mergeCell ref="B3:E3"/>
    <mergeCell ref="B11:E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178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333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14"/>
      <c r="C5" s="112" t="s">
        <v>543</v>
      </c>
      <c r="D5" s="113"/>
      <c r="E5" s="113"/>
      <c r="F5" s="113"/>
      <c r="G5" s="113"/>
      <c r="H5" s="113"/>
      <c r="I5" s="15"/>
    </row>
    <row r="6" spans="1:9" ht="45" x14ac:dyDescent="0.25">
      <c r="A6" s="2"/>
      <c r="B6" s="115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SUM(nota_007!C7:'nota_007'!G7)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SUM(nota_007!C8:'nota_007'!G8)</f>
        <v>0</v>
      </c>
      <c r="I8" s="15"/>
    </row>
    <row r="9" spans="1:9" x14ac:dyDescent="0.25">
      <c r="A9" s="2"/>
      <c r="B9" s="10" t="s">
        <v>483</v>
      </c>
      <c r="C9" s="13">
        <f>SUM(nota_007!C10:'nota_007'!C12)</f>
        <v>0</v>
      </c>
      <c r="D9" s="13">
        <f>SUM(nota_007!D10:'nota_007'!D12)</f>
        <v>0</v>
      </c>
      <c r="E9" s="13">
        <f>SUM(nota_007!E10:'nota_007'!E12)</f>
        <v>0</v>
      </c>
      <c r="F9" s="13">
        <f>SUM(nota_007!F10:'nota_007'!F12)</f>
        <v>0</v>
      </c>
      <c r="G9" s="13">
        <f>SUM(nota_007!G10:'nota_007'!G12)</f>
        <v>0</v>
      </c>
      <c r="H9" s="13">
        <f>SUM(nota_007!C9:'nota_007'!G9)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SUM(nota_007!C10:'nota_007'!G10)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SUM(nota_007!C11:'nota_007'!G11)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SUM(nota_007!C12:'nota_007'!G12)</f>
        <v>0</v>
      </c>
      <c r="I12" s="15"/>
    </row>
    <row r="13" spans="1:9" x14ac:dyDescent="0.25">
      <c r="A13" s="2"/>
      <c r="B13" s="10" t="s">
        <v>487</v>
      </c>
      <c r="C13" s="13">
        <f>SUM(nota_007!C14:'nota_007'!C16)</f>
        <v>0</v>
      </c>
      <c r="D13" s="13">
        <f>SUM(nota_007!D14:'nota_007'!D16)</f>
        <v>0</v>
      </c>
      <c r="E13" s="13">
        <f>SUM(nota_007!E14:'nota_007'!E16)</f>
        <v>0</v>
      </c>
      <c r="F13" s="13">
        <f>SUM(nota_007!F14:'nota_007'!F16)</f>
        <v>0</v>
      </c>
      <c r="G13" s="13">
        <f>SUM(nota_007!G14:'nota_007'!G16)</f>
        <v>0</v>
      </c>
      <c r="H13" s="13">
        <f>SUM(nota_007!C13:'nota_007'!G13)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SUM(nota_007!C14:'nota_007'!G14)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SUM(nota_007!C15:'nota_007'!G15)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SUM(nota_007!C16:'nota_007'!G16)</f>
        <v>0</v>
      </c>
      <c r="I16" s="15"/>
    </row>
    <row r="17" spans="1:9" x14ac:dyDescent="0.25">
      <c r="A17" s="2"/>
      <c r="B17" s="10" t="s">
        <v>531</v>
      </c>
      <c r="C17" s="13">
        <f>nota_007!C7+nota_007!C9-nota_007!C13</f>
        <v>0</v>
      </c>
      <c r="D17" s="13">
        <f>nota_007!D7+nota_007!D9-nota_007!D13</f>
        <v>0</v>
      </c>
      <c r="E17" s="13">
        <f>nota_007!E7+nota_007!E9-nota_007!E13</f>
        <v>0</v>
      </c>
      <c r="F17" s="13">
        <f>nota_007!F7+nota_007!F9-nota_007!F13</f>
        <v>0</v>
      </c>
      <c r="G17" s="13">
        <f>nota_007!G7+nota_007!G9-nota_007!G13</f>
        <v>0</v>
      </c>
      <c r="H17" s="13">
        <f>SUM(nota_007!C17:'nota_007'!G17)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SUM(nota_007!C18:'nota_007'!G18)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109"/>
      <c r="C21" s="105"/>
      <c r="D21" s="105"/>
      <c r="E21" s="105"/>
      <c r="F21" s="105"/>
      <c r="G21" s="105"/>
      <c r="H21" s="105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E00-000000000000}">
  <dimension ref="A1:F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322</v>
      </c>
      <c r="C2" s="23"/>
      <c r="D2" s="23"/>
      <c r="E2" s="23"/>
      <c r="F2" s="1"/>
    </row>
    <row r="3" spans="1:6" x14ac:dyDescent="0.25">
      <c r="A3" s="1"/>
      <c r="B3" s="106" t="s">
        <v>477</v>
      </c>
      <c r="C3" s="105"/>
      <c r="D3" s="105"/>
      <c r="E3" s="105"/>
      <c r="F3" s="1"/>
    </row>
    <row r="4" spans="1:6" x14ac:dyDescent="0.25">
      <c r="A4" s="1"/>
      <c r="B4" s="3"/>
      <c r="C4" s="3"/>
      <c r="D4" s="3"/>
      <c r="E4" s="3"/>
      <c r="F4" s="1"/>
    </row>
    <row r="5" spans="1:6" ht="75" x14ac:dyDescent="0.25">
      <c r="A5" s="2"/>
      <c r="B5" s="4" t="s">
        <v>1506</v>
      </c>
      <c r="C5" s="4" t="s">
        <v>1507</v>
      </c>
      <c r="D5" s="4" t="s">
        <v>1508</v>
      </c>
      <c r="E5" s="4" t="s">
        <v>1509</v>
      </c>
      <c r="F5" s="15"/>
    </row>
    <row r="6" spans="1:6" x14ac:dyDescent="0.25">
      <c r="A6" s="2"/>
      <c r="B6" s="16"/>
      <c r="C6" s="16"/>
      <c r="D6" s="14">
        <v>0</v>
      </c>
      <c r="E6" s="16"/>
      <c r="F6" s="15"/>
    </row>
    <row r="7" spans="1:6" x14ac:dyDescent="0.25">
      <c r="A7" s="2"/>
      <c r="B7" s="16"/>
      <c r="C7" s="16"/>
      <c r="D7" s="14">
        <v>0</v>
      </c>
      <c r="E7" s="16"/>
      <c r="F7" s="15"/>
    </row>
    <row r="8" spans="1:6" x14ac:dyDescent="0.25">
      <c r="A8" s="2"/>
      <c r="B8" s="16"/>
      <c r="C8" s="16"/>
      <c r="D8" s="14">
        <v>0</v>
      </c>
      <c r="E8" s="16"/>
      <c r="F8" s="15"/>
    </row>
    <row r="9" spans="1:6" x14ac:dyDescent="0.25">
      <c r="A9" s="2"/>
      <c r="B9" s="16"/>
      <c r="C9" s="16"/>
      <c r="D9" s="14">
        <v>0</v>
      </c>
      <c r="E9" s="16"/>
      <c r="F9" s="15"/>
    </row>
    <row r="10" spans="1:6" x14ac:dyDescent="0.25">
      <c r="A10" s="2"/>
      <c r="B10" s="16"/>
      <c r="C10" s="16"/>
      <c r="D10" s="14">
        <v>0</v>
      </c>
      <c r="E10" s="16"/>
      <c r="F10" s="15"/>
    </row>
    <row r="11" spans="1:6" x14ac:dyDescent="0.25">
      <c r="A11" s="2"/>
      <c r="B11" s="16"/>
      <c r="C11" s="16"/>
      <c r="D11" s="14">
        <v>0</v>
      </c>
      <c r="E11" s="16"/>
      <c r="F11" s="15"/>
    </row>
    <row r="12" spans="1:6" x14ac:dyDescent="0.25">
      <c r="A12" s="2"/>
      <c r="B12" s="16"/>
      <c r="C12" s="16"/>
      <c r="D12" s="14">
        <v>0</v>
      </c>
      <c r="E12" s="16"/>
      <c r="F12" s="15"/>
    </row>
    <row r="13" spans="1:6" x14ac:dyDescent="0.25">
      <c r="A13" s="1"/>
      <c r="B13" s="11"/>
      <c r="C13" s="11"/>
      <c r="D13" s="11"/>
      <c r="E13" s="11"/>
      <c r="F13" s="1"/>
    </row>
    <row r="14" spans="1:6" x14ac:dyDescent="0.25">
      <c r="A14" s="1"/>
      <c r="B14" s="17" t="s">
        <v>502</v>
      </c>
      <c r="C14" s="17"/>
      <c r="D14" s="17"/>
      <c r="E14" s="17"/>
      <c r="F14" s="1"/>
    </row>
    <row r="15" spans="1:6" x14ac:dyDescent="0.25">
      <c r="A15" s="2"/>
      <c r="B15" s="109"/>
      <c r="C15" s="105"/>
      <c r="D15" s="105"/>
      <c r="E15" s="105"/>
      <c r="F15" s="15"/>
    </row>
    <row r="16" spans="1:6" x14ac:dyDescent="0.25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1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9F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323</v>
      </c>
      <c r="C2" s="23"/>
      <c r="D2" s="23"/>
      <c r="E2" s="1"/>
    </row>
    <row r="3" spans="1:5" x14ac:dyDescent="0.25">
      <c r="A3" s="1"/>
      <c r="B3" s="106" t="s">
        <v>478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925</v>
      </c>
      <c r="C5" s="4">
        <v>2016</v>
      </c>
      <c r="D5" s="4">
        <v>2015</v>
      </c>
      <c r="E5" s="15"/>
    </row>
    <row r="6" spans="1:5" x14ac:dyDescent="0.25">
      <c r="A6" s="2"/>
      <c r="B6" s="10" t="s">
        <v>1510</v>
      </c>
      <c r="C6" s="13">
        <f>nota_153!D11</f>
        <v>0</v>
      </c>
      <c r="D6" s="13">
        <v>0</v>
      </c>
      <c r="E6" s="15"/>
    </row>
    <row r="7" spans="1:5" x14ac:dyDescent="0.25">
      <c r="A7" s="2"/>
      <c r="B7" s="24" t="s">
        <v>1511</v>
      </c>
      <c r="C7" s="14">
        <v>0</v>
      </c>
      <c r="D7" s="14">
        <v>0</v>
      </c>
      <c r="E7" s="15"/>
    </row>
    <row r="8" spans="1:5" x14ac:dyDescent="0.25">
      <c r="A8" s="2"/>
      <c r="B8" s="24" t="s">
        <v>1512</v>
      </c>
      <c r="C8" s="14">
        <v>0</v>
      </c>
      <c r="D8" s="14">
        <v>0</v>
      </c>
      <c r="E8" s="15"/>
    </row>
    <row r="9" spans="1:5" x14ac:dyDescent="0.25">
      <c r="A9" s="2"/>
      <c r="B9" s="24" t="s">
        <v>1513</v>
      </c>
      <c r="C9" s="14">
        <v>0</v>
      </c>
      <c r="D9" s="14">
        <v>0</v>
      </c>
      <c r="E9" s="15"/>
    </row>
    <row r="10" spans="1:5" x14ac:dyDescent="0.25">
      <c r="A10" s="2"/>
      <c r="B10" s="24" t="s">
        <v>1514</v>
      </c>
      <c r="C10" s="14">
        <v>0</v>
      </c>
      <c r="D10" s="14">
        <v>0</v>
      </c>
      <c r="E10" s="15"/>
    </row>
    <row r="11" spans="1:5" x14ac:dyDescent="0.25">
      <c r="A11" s="2"/>
      <c r="B11" s="10" t="s">
        <v>1515</v>
      </c>
      <c r="C11" s="13">
        <f>SUM(nota_153!C6:'nota_153'!C10)</f>
        <v>0</v>
      </c>
      <c r="D11" s="13">
        <f>SUM(nota_153!D6:'nota_153'!D10)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502</v>
      </c>
      <c r="C13" s="17"/>
      <c r="D13" s="17"/>
      <c r="E13" s="1"/>
    </row>
    <row r="14" spans="1:5" x14ac:dyDescent="0.25">
      <c r="A14" s="2"/>
      <c r="B14" s="109"/>
      <c r="C14" s="105"/>
      <c r="D14" s="105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1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000-000000000000}">
  <dimension ref="A1:H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324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479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135" x14ac:dyDescent="0.25">
      <c r="A5" s="2"/>
      <c r="B5" s="4" t="s">
        <v>1516</v>
      </c>
      <c r="C5" s="4" t="s">
        <v>1518</v>
      </c>
      <c r="D5" s="4" t="s">
        <v>1519</v>
      </c>
      <c r="E5" s="4" t="s">
        <v>1520</v>
      </c>
      <c r="F5" s="4" t="s">
        <v>1496</v>
      </c>
      <c r="G5" s="4" t="s">
        <v>1521</v>
      </c>
      <c r="H5" s="15"/>
    </row>
    <row r="6" spans="1:8" x14ac:dyDescent="0.25">
      <c r="A6" s="2"/>
      <c r="B6" s="16"/>
      <c r="C6" s="14">
        <v>0</v>
      </c>
      <c r="D6" s="16"/>
      <c r="E6" s="14">
        <v>0</v>
      </c>
      <c r="F6" s="16"/>
      <c r="G6" s="14">
        <v>0</v>
      </c>
      <c r="H6" s="15"/>
    </row>
    <row r="7" spans="1:8" x14ac:dyDescent="0.25">
      <c r="A7" s="2"/>
      <c r="B7" s="16"/>
      <c r="C7" s="14">
        <v>0</v>
      </c>
      <c r="D7" s="16"/>
      <c r="E7" s="14">
        <v>0</v>
      </c>
      <c r="F7" s="16"/>
      <c r="G7" s="14">
        <v>0</v>
      </c>
      <c r="H7" s="15"/>
    </row>
    <row r="8" spans="1:8" x14ac:dyDescent="0.25">
      <c r="A8" s="2"/>
      <c r="B8" s="16"/>
      <c r="C8" s="14">
        <v>0</v>
      </c>
      <c r="D8" s="16"/>
      <c r="E8" s="14">
        <v>0</v>
      </c>
      <c r="F8" s="16"/>
      <c r="G8" s="14">
        <v>0</v>
      </c>
      <c r="H8" s="15"/>
    </row>
    <row r="9" spans="1:8" x14ac:dyDescent="0.25">
      <c r="A9" s="2"/>
      <c r="B9" s="16"/>
      <c r="C9" s="14">
        <v>0</v>
      </c>
      <c r="D9" s="16"/>
      <c r="E9" s="14">
        <v>0</v>
      </c>
      <c r="F9" s="16"/>
      <c r="G9" s="14">
        <v>0</v>
      </c>
      <c r="H9" s="15"/>
    </row>
    <row r="10" spans="1:8" x14ac:dyDescent="0.25">
      <c r="A10" s="2"/>
      <c r="B10" s="16"/>
      <c r="C10" s="14">
        <v>0</v>
      </c>
      <c r="D10" s="16"/>
      <c r="E10" s="14">
        <v>0</v>
      </c>
      <c r="F10" s="16"/>
      <c r="G10" s="14">
        <v>0</v>
      </c>
      <c r="H10" s="15"/>
    </row>
    <row r="11" spans="1:8" x14ac:dyDescent="0.25">
      <c r="A11" s="1"/>
      <c r="B11" s="11"/>
      <c r="C11" s="11"/>
      <c r="D11" s="11"/>
      <c r="E11" s="11"/>
      <c r="F11" s="11"/>
      <c r="G11" s="11"/>
      <c r="H11" s="1"/>
    </row>
    <row r="12" spans="1:8" x14ac:dyDescent="0.25">
      <c r="A12" s="1"/>
      <c r="B12" s="17" t="s">
        <v>502</v>
      </c>
      <c r="C12" s="17"/>
      <c r="D12" s="17"/>
      <c r="E12" s="17"/>
      <c r="F12" s="17"/>
      <c r="G12" s="17"/>
      <c r="H12" s="1"/>
    </row>
    <row r="13" spans="1:8" x14ac:dyDescent="0.25">
      <c r="A13" s="2"/>
      <c r="B13" s="109" t="s">
        <v>1517</v>
      </c>
      <c r="C13" s="105"/>
      <c r="D13" s="105"/>
      <c r="E13" s="105"/>
      <c r="F13" s="105"/>
      <c r="G13" s="105"/>
      <c r="H13" s="15"/>
    </row>
    <row r="14" spans="1:8" x14ac:dyDescent="0.25">
      <c r="A14" s="1"/>
      <c r="B14" s="11"/>
      <c r="C14" s="11"/>
      <c r="D14" s="11"/>
      <c r="E14" s="11"/>
      <c r="F14" s="11"/>
      <c r="G14" s="11"/>
      <c r="H14" s="1"/>
    </row>
  </sheetData>
  <mergeCells count="2">
    <mergeCell ref="B3:G3"/>
    <mergeCell ref="B13:G13"/>
  </mergeCells>
  <pageMargins left="0.7" right="0.7" top="0.75" bottom="0.75" header="0.3" footer="0.3"/>
</worksheet>
</file>

<file path=xl/worksheets/sheet1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100-000000000000}">
  <dimension ref="A1:G1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4" width="20.7109375" customWidth="1"/>
    <col min="5" max="5" width="40.7109375" customWidth="1"/>
    <col min="6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325</v>
      </c>
      <c r="C2" s="23"/>
      <c r="D2" s="23"/>
      <c r="E2" s="23"/>
      <c r="F2" s="23"/>
      <c r="G2" s="1"/>
    </row>
    <row r="3" spans="1:7" x14ac:dyDescent="0.25">
      <c r="A3" s="1"/>
      <c r="B3" s="106" t="s">
        <v>480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1522</v>
      </c>
      <c r="C5" s="4" t="s">
        <v>1526</v>
      </c>
      <c r="D5" s="4" t="s">
        <v>1527</v>
      </c>
      <c r="E5" s="4" t="s">
        <v>1528</v>
      </c>
      <c r="F5" s="4" t="s">
        <v>1529</v>
      </c>
      <c r="G5" s="15"/>
    </row>
    <row r="6" spans="1:7" x14ac:dyDescent="0.25">
      <c r="A6" s="2"/>
      <c r="B6" s="16" t="s">
        <v>1523</v>
      </c>
      <c r="C6" s="16"/>
      <c r="D6" s="14">
        <f>SUM(nota_155!D7:'nota_155'!D9)</f>
        <v>0</v>
      </c>
      <c r="E6" s="16"/>
      <c r="F6" s="16"/>
      <c r="G6" s="15"/>
    </row>
    <row r="7" spans="1:7" x14ac:dyDescent="0.25">
      <c r="A7" s="2"/>
      <c r="B7" s="24" t="s">
        <v>100</v>
      </c>
      <c r="C7" s="16"/>
      <c r="D7" s="14">
        <v>0</v>
      </c>
      <c r="E7" s="16"/>
      <c r="F7" s="16"/>
      <c r="G7" s="15"/>
    </row>
    <row r="8" spans="1:7" x14ac:dyDescent="0.25">
      <c r="A8" s="2"/>
      <c r="B8" s="24" t="s">
        <v>100</v>
      </c>
      <c r="C8" s="16"/>
      <c r="D8" s="14">
        <v>0</v>
      </c>
      <c r="E8" s="16"/>
      <c r="F8" s="16"/>
      <c r="G8" s="15"/>
    </row>
    <row r="9" spans="1:7" x14ac:dyDescent="0.25">
      <c r="A9" s="2"/>
      <c r="B9" s="24" t="s">
        <v>100</v>
      </c>
      <c r="C9" s="16"/>
      <c r="D9" s="14">
        <v>0</v>
      </c>
      <c r="E9" s="16"/>
      <c r="F9" s="16"/>
      <c r="G9" s="15"/>
    </row>
    <row r="10" spans="1:7" x14ac:dyDescent="0.25">
      <c r="A10" s="2"/>
      <c r="B10" s="16" t="s">
        <v>1524</v>
      </c>
      <c r="C10" s="16"/>
      <c r="D10" s="14">
        <f>SUM(nota_155!D11:'nota_155'!D13)</f>
        <v>0</v>
      </c>
      <c r="E10" s="16"/>
      <c r="F10" s="16"/>
      <c r="G10" s="15"/>
    </row>
    <row r="11" spans="1:7" x14ac:dyDescent="0.25">
      <c r="A11" s="2"/>
      <c r="B11" s="24" t="s">
        <v>100</v>
      </c>
      <c r="C11" s="16"/>
      <c r="D11" s="14">
        <v>0</v>
      </c>
      <c r="E11" s="16"/>
      <c r="F11" s="16"/>
      <c r="G11" s="15"/>
    </row>
    <row r="12" spans="1:7" x14ac:dyDescent="0.25">
      <c r="A12" s="2"/>
      <c r="B12" s="24" t="s">
        <v>100</v>
      </c>
      <c r="C12" s="16"/>
      <c r="D12" s="14">
        <v>0</v>
      </c>
      <c r="E12" s="16"/>
      <c r="F12" s="16"/>
      <c r="G12" s="15"/>
    </row>
    <row r="13" spans="1:7" x14ac:dyDescent="0.25">
      <c r="A13" s="2"/>
      <c r="B13" s="24" t="s">
        <v>100</v>
      </c>
      <c r="C13" s="16"/>
      <c r="D13" s="14">
        <v>0</v>
      </c>
      <c r="E13" s="16"/>
      <c r="F13" s="16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  <row r="15" spans="1:7" x14ac:dyDescent="0.25">
      <c r="A15" s="1"/>
      <c r="B15" s="17" t="s">
        <v>502</v>
      </c>
      <c r="C15" s="17"/>
      <c r="D15" s="17"/>
      <c r="E15" s="17"/>
      <c r="F15" s="17"/>
      <c r="G15" s="1"/>
    </row>
    <row r="16" spans="1:7" x14ac:dyDescent="0.25">
      <c r="A16" s="2"/>
      <c r="B16" s="109" t="s">
        <v>1525</v>
      </c>
      <c r="C16" s="105"/>
      <c r="D16" s="105"/>
      <c r="E16" s="105"/>
      <c r="F16" s="105"/>
      <c r="G16" s="15"/>
    </row>
    <row r="17" spans="1:7" x14ac:dyDescent="0.25">
      <c r="A17" s="1"/>
      <c r="B17" s="11"/>
      <c r="C17" s="11"/>
      <c r="D17" s="11"/>
      <c r="E17" s="11"/>
      <c r="F17" s="11"/>
      <c r="G17" s="1"/>
    </row>
  </sheetData>
  <mergeCells count="2">
    <mergeCell ref="B3:F3"/>
    <mergeCell ref="B16:F16"/>
  </mergeCells>
  <pageMargins left="0.7" right="0.7" top="0.75" bottom="0.75" header="0.3" footer="0.3"/>
</worksheet>
</file>

<file path=xl/worksheets/sheet1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200-000000000000}">
  <dimension ref="A1:G4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326</v>
      </c>
      <c r="C2" s="23"/>
      <c r="D2" s="23"/>
      <c r="E2" s="23"/>
      <c r="F2" s="23"/>
      <c r="G2" s="1"/>
    </row>
    <row r="3" spans="1:7" x14ac:dyDescent="0.25">
      <c r="A3" s="1"/>
      <c r="B3" s="106" t="s">
        <v>481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4" t="s">
        <v>1522</v>
      </c>
      <c r="C5" s="4">
        <v>2016</v>
      </c>
      <c r="D5" s="4">
        <v>2015</v>
      </c>
      <c r="E5" s="4" t="s">
        <v>1541</v>
      </c>
      <c r="F5" s="4" t="s">
        <v>1542</v>
      </c>
      <c r="G5" s="15"/>
    </row>
    <row r="6" spans="1:7" x14ac:dyDescent="0.25">
      <c r="A6" s="2"/>
      <c r="B6" s="16" t="s">
        <v>589</v>
      </c>
      <c r="C6" s="16"/>
      <c r="D6" s="16"/>
      <c r="E6" s="16"/>
      <c r="F6" s="16"/>
      <c r="G6" s="15"/>
    </row>
    <row r="7" spans="1:7" x14ac:dyDescent="0.25">
      <c r="A7" s="2"/>
      <c r="B7" s="24" t="s">
        <v>1530</v>
      </c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24" t="s">
        <v>1531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24" t="s">
        <v>1532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24" t="s">
        <v>1533</v>
      </c>
      <c r="C10" s="16"/>
      <c r="D10" s="16"/>
      <c r="E10" s="16"/>
      <c r="F10" s="16"/>
      <c r="G10" s="15"/>
    </row>
    <row r="11" spans="1:7" x14ac:dyDescent="0.25">
      <c r="A11" s="2"/>
      <c r="B11" s="24" t="s">
        <v>1534</v>
      </c>
      <c r="C11" s="16"/>
      <c r="D11" s="16"/>
      <c r="E11" s="16"/>
      <c r="F11" s="16"/>
      <c r="G11" s="15"/>
    </row>
    <row r="12" spans="1:7" x14ac:dyDescent="0.25">
      <c r="A12" s="2"/>
      <c r="B12" s="24" t="s">
        <v>1535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24" t="s">
        <v>1536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24" t="s">
        <v>1537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18" t="s">
        <v>1538</v>
      </c>
      <c r="C15" s="19" t="s">
        <v>1540</v>
      </c>
      <c r="D15" s="19" t="s">
        <v>1540</v>
      </c>
      <c r="E15" s="19" t="s">
        <v>1540</v>
      </c>
      <c r="F15" s="19" t="s">
        <v>1540</v>
      </c>
      <c r="G15" s="15"/>
    </row>
    <row r="16" spans="1:7" x14ac:dyDescent="0.25">
      <c r="A16" s="2"/>
      <c r="B16" s="18" t="s">
        <v>1539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6" t="s">
        <v>591</v>
      </c>
      <c r="C17" s="16"/>
      <c r="D17" s="16"/>
      <c r="E17" s="16"/>
      <c r="F17" s="16"/>
      <c r="G17" s="15"/>
    </row>
    <row r="18" spans="1:7" x14ac:dyDescent="0.25">
      <c r="A18" s="2"/>
      <c r="B18" s="24" t="s">
        <v>1530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24" t="s">
        <v>1531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24" t="s">
        <v>1532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24" t="s">
        <v>1533</v>
      </c>
      <c r="C21" s="16"/>
      <c r="D21" s="16"/>
      <c r="E21" s="16"/>
      <c r="F21" s="16"/>
      <c r="G21" s="15"/>
    </row>
    <row r="22" spans="1:7" x14ac:dyDescent="0.25">
      <c r="A22" s="2"/>
      <c r="B22" s="24" t="s">
        <v>1534</v>
      </c>
      <c r="C22" s="16"/>
      <c r="D22" s="16"/>
      <c r="E22" s="16"/>
      <c r="F22" s="16"/>
      <c r="G22" s="15"/>
    </row>
    <row r="23" spans="1:7" x14ac:dyDescent="0.25">
      <c r="A23" s="2"/>
      <c r="B23" s="24" t="s">
        <v>1535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25">
      <c r="A24" s="2"/>
      <c r="B24" s="24" t="s">
        <v>1536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24" t="s">
        <v>1537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1538</v>
      </c>
      <c r="C26" s="19" t="s">
        <v>1540</v>
      </c>
      <c r="D26" s="19" t="s">
        <v>1540</v>
      </c>
      <c r="E26" s="19" t="s">
        <v>1540</v>
      </c>
      <c r="F26" s="19" t="s">
        <v>1540</v>
      </c>
      <c r="G26" s="15"/>
    </row>
    <row r="27" spans="1:7" x14ac:dyDescent="0.25">
      <c r="A27" s="2"/>
      <c r="B27" s="18" t="s">
        <v>1539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25">
      <c r="A28" s="2"/>
      <c r="B28" s="16" t="s">
        <v>592</v>
      </c>
      <c r="C28" s="16"/>
      <c r="D28" s="16"/>
      <c r="E28" s="16"/>
      <c r="F28" s="16"/>
      <c r="G28" s="15"/>
    </row>
    <row r="29" spans="1:7" x14ac:dyDescent="0.25">
      <c r="A29" s="2"/>
      <c r="B29" s="16" t="s">
        <v>1530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25">
      <c r="A30" s="2"/>
      <c r="B30" s="16" t="s">
        <v>1531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25">
      <c r="A31" s="2"/>
      <c r="B31" s="16" t="s">
        <v>1532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16" t="s">
        <v>1533</v>
      </c>
      <c r="C32" s="16"/>
      <c r="D32" s="16"/>
      <c r="E32" s="16"/>
      <c r="F32" s="16"/>
      <c r="G32" s="15"/>
    </row>
    <row r="33" spans="1:7" x14ac:dyDescent="0.25">
      <c r="A33" s="2"/>
      <c r="B33" s="16" t="s">
        <v>1534</v>
      </c>
      <c r="C33" s="16"/>
      <c r="D33" s="16"/>
      <c r="E33" s="16"/>
      <c r="F33" s="16"/>
      <c r="G33" s="15"/>
    </row>
    <row r="34" spans="1:7" x14ac:dyDescent="0.25">
      <c r="A34" s="2"/>
      <c r="B34" s="16" t="s">
        <v>1535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25">
      <c r="A35" s="2"/>
      <c r="B35" s="16" t="s">
        <v>1536</v>
      </c>
      <c r="C35" s="14">
        <v>0</v>
      </c>
      <c r="D35" s="14">
        <v>0</v>
      </c>
      <c r="E35" s="14">
        <v>0</v>
      </c>
      <c r="F35" s="14">
        <v>0</v>
      </c>
      <c r="G35" s="15"/>
    </row>
    <row r="36" spans="1:7" x14ac:dyDescent="0.25">
      <c r="A36" s="2"/>
      <c r="B36" s="16" t="s">
        <v>1537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24" t="s">
        <v>1538</v>
      </c>
      <c r="C37" s="19" t="s">
        <v>1540</v>
      </c>
      <c r="D37" s="19" t="s">
        <v>1540</v>
      </c>
      <c r="E37" s="19" t="s">
        <v>1540</v>
      </c>
      <c r="F37" s="19" t="s">
        <v>1540</v>
      </c>
      <c r="G37" s="15"/>
    </row>
    <row r="38" spans="1:7" x14ac:dyDescent="0.25">
      <c r="A38" s="2"/>
      <c r="B38" s="24" t="s">
        <v>1539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25">
      <c r="A39" s="1"/>
      <c r="B39" s="11"/>
      <c r="C39" s="11"/>
      <c r="D39" s="11"/>
      <c r="E39" s="11"/>
      <c r="F39" s="11"/>
      <c r="G39" s="1"/>
    </row>
    <row r="40" spans="1:7" x14ac:dyDescent="0.25">
      <c r="A40" s="1"/>
      <c r="B40" s="17" t="s">
        <v>502</v>
      </c>
      <c r="C40" s="17"/>
      <c r="D40" s="17"/>
      <c r="E40" s="17"/>
      <c r="F40" s="17"/>
      <c r="G40" s="1"/>
    </row>
    <row r="41" spans="1:7" x14ac:dyDescent="0.25">
      <c r="A41" s="2"/>
      <c r="B41" s="109"/>
      <c r="C41" s="105"/>
      <c r="D41" s="105"/>
      <c r="E41" s="105"/>
      <c r="F41" s="105"/>
      <c r="G41" s="15"/>
    </row>
    <row r="42" spans="1:7" x14ac:dyDescent="0.25">
      <c r="A42" s="1"/>
      <c r="B42" s="11"/>
      <c r="C42" s="11"/>
      <c r="D42" s="11"/>
      <c r="E42" s="11"/>
      <c r="F42" s="11"/>
      <c r="G42" s="1"/>
    </row>
  </sheetData>
  <mergeCells count="2">
    <mergeCell ref="B3:F3"/>
    <mergeCell ref="B41:F41"/>
  </mergeCells>
  <pageMargins left="0.7" right="0.7" top="0.75" bottom="0.75" header="0.3" footer="0.3"/>
</worksheet>
</file>

<file path=xl/worksheets/sheet1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300-000000000000}">
  <dimension ref="A1:H65"/>
  <sheetViews>
    <sheetView topLeftCell="A34" workbookViewId="0">
      <selection activeCell="B71" sqref="B71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1543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5" t="s">
        <v>17</v>
      </c>
      <c r="D3" s="25" t="s">
        <v>1579</v>
      </c>
      <c r="E3" s="25" t="s">
        <v>18</v>
      </c>
      <c r="F3" s="25" t="s">
        <v>1579</v>
      </c>
      <c r="G3" s="25" t="s">
        <v>1581</v>
      </c>
      <c r="H3" s="1"/>
    </row>
    <row r="4" spans="1:8" x14ac:dyDescent="0.25">
      <c r="A4" s="2"/>
      <c r="B4" s="10" t="s">
        <v>0</v>
      </c>
      <c r="C4" s="10"/>
      <c r="D4" s="16"/>
      <c r="E4" s="10"/>
      <c r="F4" s="16"/>
      <c r="G4" s="10"/>
      <c r="H4" s="15"/>
    </row>
    <row r="5" spans="1:8" x14ac:dyDescent="0.25">
      <c r="A5" s="2"/>
      <c r="B5" s="10" t="s">
        <v>1544</v>
      </c>
      <c r="C5" s="10"/>
      <c r="D5" s="16"/>
      <c r="E5" s="10"/>
      <c r="F5" s="16"/>
      <c r="G5" s="10"/>
      <c r="H5" s="15"/>
    </row>
    <row r="6" spans="1:8" x14ac:dyDescent="0.25">
      <c r="A6" s="2"/>
      <c r="B6" s="24" t="s">
        <v>1545</v>
      </c>
      <c r="C6" s="14">
        <f>Aktywa!D5</f>
        <v>0</v>
      </c>
      <c r="D6" s="14">
        <f>AF_Bilans!C6/AF_Bilans!C33*100</f>
        <v>0</v>
      </c>
      <c r="E6" s="14">
        <f>Aktywa!E5</f>
        <v>0</v>
      </c>
      <c r="F6" s="14" t="e">
        <f>AF_Bilans!E6/AF_Bilans!E33*100</f>
        <v>#REF!</v>
      </c>
      <c r="G6" s="14">
        <v>0</v>
      </c>
      <c r="H6" s="15"/>
    </row>
    <row r="7" spans="1:8" x14ac:dyDescent="0.25">
      <c r="A7" s="2"/>
      <c r="B7" s="24" t="s">
        <v>1546</v>
      </c>
      <c r="C7" s="14">
        <f>Aktywa!D10</f>
        <v>218291.41999999998</v>
      </c>
      <c r="D7" s="14">
        <f>AF_Bilans!C7/AF_Bilans!C33*100</f>
        <v>0.49893706445769254</v>
      </c>
      <c r="E7" s="14">
        <f>Aktywa!E10</f>
        <v>175663.22000000009</v>
      </c>
      <c r="F7" s="14" t="e">
        <f>AF_Bilans!E7/AF_Bilans!E33*100</f>
        <v>#REF!</v>
      </c>
      <c r="G7" s="14">
        <v>0</v>
      </c>
      <c r="H7" s="15"/>
    </row>
    <row r="8" spans="1:8" x14ac:dyDescent="0.25">
      <c r="A8" s="2"/>
      <c r="B8" s="24" t="s">
        <v>1547</v>
      </c>
      <c r="C8" s="14">
        <f>Aktywa!D19</f>
        <v>0</v>
      </c>
      <c r="D8" s="14">
        <f>AF_Bilans!C8/AF_Bilans!C33*100</f>
        <v>0</v>
      </c>
      <c r="E8" s="14">
        <f>Aktywa!E19</f>
        <v>0</v>
      </c>
      <c r="F8" s="14" t="e">
        <f>AF_Bilans!E8/AF_Bilans!E33*100</f>
        <v>#REF!</v>
      </c>
      <c r="G8" s="14">
        <v>0</v>
      </c>
      <c r="H8" s="15"/>
    </row>
    <row r="9" spans="1:8" x14ac:dyDescent="0.25">
      <c r="A9" s="2"/>
      <c r="B9" s="24" t="s">
        <v>1548</v>
      </c>
      <c r="C9" s="14">
        <f>Aktywa!D23</f>
        <v>4694397.2</v>
      </c>
      <c r="D9" s="14">
        <f>AF_Bilans!C9/AF_Bilans!C33*100</f>
        <v>10.72973348364499</v>
      </c>
      <c r="E9" s="14">
        <f>Aktywa!E23</f>
        <v>4980084.3900000006</v>
      </c>
      <c r="F9" s="14" t="e">
        <f>AF_Bilans!E9/AF_Bilans!E33*100</f>
        <v>#REF!</v>
      </c>
      <c r="G9" s="14">
        <v>0</v>
      </c>
      <c r="H9" s="15"/>
    </row>
    <row r="10" spans="1:8" x14ac:dyDescent="0.25">
      <c r="A10" s="2"/>
      <c r="B10" s="24" t="s">
        <v>1549</v>
      </c>
      <c r="C10" s="14">
        <f>Aktywa!D43</f>
        <v>372474.5</v>
      </c>
      <c r="D10" s="14">
        <f>AF_Bilans!C10/AF_Bilans!C33*100</f>
        <v>0.85134511294739312</v>
      </c>
      <c r="E10" s="14">
        <f>Aktywa!E43</f>
        <v>269299.81</v>
      </c>
      <c r="F10" s="14" t="e">
        <f>AF_Bilans!E10/AF_Bilans!E33*100</f>
        <v>#REF!</v>
      </c>
      <c r="G10" s="14">
        <v>0</v>
      </c>
      <c r="H10" s="15"/>
    </row>
    <row r="11" spans="1:8" x14ac:dyDescent="0.25">
      <c r="A11" s="2"/>
      <c r="B11" s="10" t="s">
        <v>509</v>
      </c>
      <c r="C11" s="13">
        <f>SUM(AF_Bilans!C6:'AF_Bilans'!C10)</f>
        <v>5285163.12</v>
      </c>
      <c r="D11" s="13">
        <f>AF_Bilans!C11/AF_Bilans!C33*100</f>
        <v>12.080015661050075</v>
      </c>
      <c r="E11" s="13">
        <f>SUM(AF_Bilans!E6:'AF_Bilans'!E10)</f>
        <v>5425047.4199999999</v>
      </c>
      <c r="F11" s="13" t="e">
        <f>AF_Bilans!E11/AF_Bilans!E33*100</f>
        <v>#REF!</v>
      </c>
      <c r="G11" s="13">
        <f>SUM(AF_Bilans!G6:'AF_Bilans'!G10)</f>
        <v>0</v>
      </c>
      <c r="H11" s="15"/>
    </row>
    <row r="12" spans="1:8" x14ac:dyDescent="0.25">
      <c r="A12" s="1"/>
      <c r="B12" s="16"/>
      <c r="C12" s="19"/>
      <c r="D12" s="19"/>
      <c r="E12" s="19"/>
      <c r="F12" s="19"/>
      <c r="G12" s="19"/>
      <c r="H12" s="1"/>
    </row>
    <row r="13" spans="1:8" x14ac:dyDescent="0.25">
      <c r="A13" s="2"/>
      <c r="B13" s="10" t="s">
        <v>1550</v>
      </c>
      <c r="C13" s="10"/>
      <c r="D13" s="16"/>
      <c r="E13" s="10"/>
      <c r="F13" s="16"/>
      <c r="G13" s="10"/>
      <c r="H13" s="15"/>
    </row>
    <row r="14" spans="1:8" x14ac:dyDescent="0.25">
      <c r="A14" s="2"/>
      <c r="B14" s="24" t="s">
        <v>1551</v>
      </c>
      <c r="C14" s="14">
        <f>Aktywa!D47</f>
        <v>5098384.63</v>
      </c>
      <c r="D14" s="14">
        <f>AF_Bilans!C14/AF_Bilans!C33*100</f>
        <v>11.653106021154743</v>
      </c>
      <c r="E14" s="14">
        <f>Aktywa!E47</f>
        <v>2879008.7600000002</v>
      </c>
      <c r="F14" s="14" t="e">
        <f>AF_Bilans!E14/AF_Bilans!E33*100</f>
        <v>#REF!</v>
      </c>
      <c r="G14" s="14">
        <v>0</v>
      </c>
      <c r="H14" s="15"/>
    </row>
    <row r="15" spans="1:8" x14ac:dyDescent="0.25">
      <c r="A15" s="27"/>
      <c r="B15" s="24" t="s">
        <v>1552</v>
      </c>
      <c r="C15" s="14">
        <f>Aktywa!D54</f>
        <v>11628023.529999999</v>
      </c>
      <c r="D15" s="14">
        <f>AF_Bilans!C15/AF_Bilans!C33*100</f>
        <v>26.577553645961789</v>
      </c>
      <c r="E15" s="14">
        <f>Aktywa!E54</f>
        <v>5212486.91</v>
      </c>
      <c r="F15" s="14" t="e">
        <f>AF_Bilans!E15/AF_Bilans!E33*100</f>
        <v>#REF!</v>
      </c>
      <c r="G15" s="14">
        <f>AF_Bilans!G16+AF_Bilans!G22</f>
        <v>0</v>
      </c>
      <c r="H15" s="15"/>
    </row>
    <row r="16" spans="1:8" x14ac:dyDescent="0.25">
      <c r="A16" s="1"/>
      <c r="B16" s="18" t="s">
        <v>1553</v>
      </c>
      <c r="C16" s="14">
        <f>Aktywa!D55</f>
        <v>0</v>
      </c>
      <c r="D16" s="14">
        <f>AF_Bilans!C16/AF_Bilans!C33*100</f>
        <v>0</v>
      </c>
      <c r="E16" s="14">
        <f>Aktywa!E55</f>
        <v>0</v>
      </c>
      <c r="F16" s="14" t="e">
        <f>AF_Bilans!E16/AF_Bilans!E33*100</f>
        <v>#REF!</v>
      </c>
      <c r="G16" s="14">
        <f>AF_Bilans!G17+AF_Bilans!G18</f>
        <v>0</v>
      </c>
      <c r="H16" s="1"/>
    </row>
    <row r="17" spans="1:8" x14ac:dyDescent="0.25">
      <c r="A17" s="1"/>
      <c r="B17" s="7" t="s">
        <v>1554</v>
      </c>
      <c r="C17" s="14">
        <f>Aktywa!D56</f>
        <v>0</v>
      </c>
      <c r="D17" s="14">
        <f>AF_Bilans!C17/AF_Bilans!C33*100</f>
        <v>0</v>
      </c>
      <c r="E17" s="14">
        <f>Aktywa!E56</f>
        <v>0</v>
      </c>
      <c r="F17" s="14" t="e">
        <f>AF_Bilans!E17/AF_Bilans!E33*100</f>
        <v>#REF!</v>
      </c>
      <c r="G17" s="14">
        <v>0</v>
      </c>
      <c r="H17" s="1"/>
    </row>
    <row r="18" spans="1:8" x14ac:dyDescent="0.25">
      <c r="A18" s="1"/>
      <c r="B18" s="7" t="s">
        <v>10</v>
      </c>
      <c r="C18" s="14">
        <f>Aktywa!D59</f>
        <v>0</v>
      </c>
      <c r="D18" s="14">
        <f>AF_Bilans!C18/AF_Bilans!C33*100</f>
        <v>0</v>
      </c>
      <c r="E18" s="14">
        <f>Aktywa!E59</f>
        <v>0</v>
      </c>
      <c r="F18" s="14" t="e">
        <f>AF_Bilans!E18/AF_Bilans!E33*100</f>
        <v>#REF!</v>
      </c>
      <c r="G18" s="14">
        <v>0</v>
      </c>
      <c r="H18" s="1"/>
    </row>
    <row r="19" spans="1:8" ht="30" x14ac:dyDescent="0.25">
      <c r="A19" s="1"/>
      <c r="B19" s="18" t="s">
        <v>1555</v>
      </c>
      <c r="C19" s="14">
        <f>Aktywa!D60</f>
        <v>0</v>
      </c>
      <c r="D19" s="14">
        <f>AF_Bilans!C19/AF_Bilans!C33*100</f>
        <v>0</v>
      </c>
      <c r="E19" s="14">
        <f>Aktywa!E60</f>
        <v>0</v>
      </c>
      <c r="F19" s="14" t="e">
        <f>AF_Bilans!E19/AF_Bilans!E33*100</f>
        <v>#REF!</v>
      </c>
      <c r="G19" s="14">
        <f>AF_Bilans!G20+AF_Bilans!G21</f>
        <v>0</v>
      </c>
      <c r="H19" s="1"/>
    </row>
    <row r="20" spans="1:8" x14ac:dyDescent="0.25">
      <c r="A20" s="1"/>
      <c r="B20" s="7" t="s">
        <v>1554</v>
      </c>
      <c r="C20" s="14">
        <f>Aktywa!D61</f>
        <v>0</v>
      </c>
      <c r="D20" s="14">
        <f>AF_Bilans!C20/AF_Bilans!C33*100</f>
        <v>0</v>
      </c>
      <c r="E20" s="14">
        <f>Aktywa!E61</f>
        <v>0</v>
      </c>
      <c r="F20" s="14" t="e">
        <f>AF_Bilans!E20/AF_Bilans!E33*100</f>
        <v>#REF!</v>
      </c>
      <c r="G20" s="14">
        <v>0</v>
      </c>
      <c r="H20" s="1"/>
    </row>
    <row r="21" spans="1:8" x14ac:dyDescent="0.25">
      <c r="A21" s="1"/>
      <c r="B21" s="7" t="s">
        <v>10</v>
      </c>
      <c r="C21" s="14">
        <f>Aktywa!D64</f>
        <v>0</v>
      </c>
      <c r="D21" s="14">
        <f>AF_Bilans!C21/AF_Bilans!C33*100</f>
        <v>0</v>
      </c>
      <c r="E21" s="14">
        <f>Aktywa!E64</f>
        <v>0</v>
      </c>
      <c r="F21" s="14" t="e">
        <f>AF_Bilans!E21/AF_Bilans!E33*100</f>
        <v>#REF!</v>
      </c>
      <c r="G21" s="14">
        <v>0</v>
      </c>
      <c r="H21" s="1"/>
    </row>
    <row r="22" spans="1:8" x14ac:dyDescent="0.25">
      <c r="A22" s="1"/>
      <c r="B22" s="18" t="s">
        <v>1556</v>
      </c>
      <c r="C22" s="14">
        <f>Aktywa!D65</f>
        <v>11628023.529999999</v>
      </c>
      <c r="D22" s="14">
        <f>AF_Bilans!C22/AF_Bilans!C33*100</f>
        <v>26.577553645961789</v>
      </c>
      <c r="E22" s="14">
        <f>Aktywa!E65</f>
        <v>5212486.91</v>
      </c>
      <c r="F22" s="14" t="e">
        <f>AF_Bilans!E22/AF_Bilans!E33*100</f>
        <v>#REF!</v>
      </c>
      <c r="G22" s="14">
        <f>AF_Bilans!G23+AF_Bilans!G24</f>
        <v>0</v>
      </c>
      <c r="H22" s="1"/>
    </row>
    <row r="23" spans="1:8" x14ac:dyDescent="0.25">
      <c r="A23" s="1"/>
      <c r="B23" s="7" t="s">
        <v>1554</v>
      </c>
      <c r="C23" s="14">
        <f>Aktywa!D66</f>
        <v>11005434.459999999</v>
      </c>
      <c r="D23" s="14">
        <f>AF_Bilans!C23/AF_Bilans!C33*100</f>
        <v>25.154534990674076</v>
      </c>
      <c r="E23" s="14">
        <f>Aktywa!E66</f>
        <v>4688032.79</v>
      </c>
      <c r="F23" s="14" t="e">
        <f>AF_Bilans!E23/AF_Bilans!E33*100</f>
        <v>#REF!</v>
      </c>
      <c r="G23" s="14">
        <v>0</v>
      </c>
      <c r="H23" s="1"/>
    </row>
    <row r="24" spans="1:8" x14ac:dyDescent="0.25">
      <c r="A24" s="1"/>
      <c r="B24" s="7" t="s">
        <v>10</v>
      </c>
      <c r="C24" s="14">
        <f>SUM(Aktywa!E69:'Aktywa'!E71)</f>
        <v>524454.12</v>
      </c>
      <c r="D24" s="14">
        <f>AF_Bilans!C24/AF_Bilans!C33*100</f>
        <v>1.1987168303524822</v>
      </c>
      <c r="E24" s="14" t="e">
        <f>SUM(Aktywa!#REF!:Aktywa!#REF!)</f>
        <v>#REF!</v>
      </c>
      <c r="F24" s="14" t="e">
        <f>AF_Bilans!E24/AF_Bilans!E33*100</f>
        <v>#REF!</v>
      </c>
      <c r="G24" s="14">
        <v>0</v>
      </c>
      <c r="H24" s="1"/>
    </row>
    <row r="25" spans="1:8" x14ac:dyDescent="0.25">
      <c r="A25" s="2"/>
      <c r="B25" s="24" t="s">
        <v>1557</v>
      </c>
      <c r="C25" s="14">
        <f>Aktywa!E72</f>
        <v>21507968.419999998</v>
      </c>
      <c r="D25" s="14">
        <f>AF_Bilans!C25/AF_Bilans!C33*100</f>
        <v>49.159617111490483</v>
      </c>
      <c r="E25" s="14" t="e">
        <f>Aktywa!#REF!</f>
        <v>#REF!</v>
      </c>
      <c r="F25" s="14" t="e">
        <f>AF_Bilans!E25/AF_Bilans!E33*100</f>
        <v>#REF!</v>
      </c>
      <c r="G25" s="14">
        <v>0</v>
      </c>
      <c r="H25" s="15"/>
    </row>
    <row r="26" spans="1:8" x14ac:dyDescent="0.25">
      <c r="A26" s="2"/>
      <c r="B26" s="24" t="s">
        <v>1558</v>
      </c>
      <c r="C26" s="14">
        <f>Aktywa!E89</f>
        <v>231753.91</v>
      </c>
      <c r="D26" s="14">
        <f>AF_Bilans!C26/AF_Bilans!C33*100</f>
        <v>0.52970756034292277</v>
      </c>
      <c r="E26" s="14" t="e">
        <f>Aktywa!#REF!</f>
        <v>#REF!</v>
      </c>
      <c r="F26" s="14" t="e">
        <f>AF_Bilans!E26/AF_Bilans!E33*100</f>
        <v>#REF!</v>
      </c>
      <c r="G26" s="14">
        <v>0</v>
      </c>
      <c r="H26" s="15"/>
    </row>
    <row r="27" spans="1:8" x14ac:dyDescent="0.25">
      <c r="A27" s="2"/>
      <c r="B27" s="10" t="s">
        <v>509</v>
      </c>
      <c r="C27" s="13">
        <f>AF_Bilans!C14+AF_Bilans!C15+AF_Bilans!C25+AF_Bilans!C26</f>
        <v>38466130.489999995</v>
      </c>
      <c r="D27" s="13">
        <f>AF_Bilans!C27/AF_Bilans!C33*100</f>
        <v>87.919984338949931</v>
      </c>
      <c r="E27" s="13" t="e">
        <f>AF_Bilans!E14+AF_Bilans!E15+AF_Bilans!E25+AF_Bilans!E26</f>
        <v>#REF!</v>
      </c>
      <c r="F27" s="13" t="e">
        <f>AF_Bilans!E27/AF_Bilans!E33*100</f>
        <v>#REF!</v>
      </c>
      <c r="G27" s="13">
        <f>AF_Bilans!G14+AF_Bilans!G15+AF_Bilans!G25+AF_Bilans!G26</f>
        <v>0</v>
      </c>
      <c r="H27" s="15"/>
    </row>
    <row r="28" spans="1:8" x14ac:dyDescent="0.25">
      <c r="A28" s="1"/>
      <c r="B28" s="16"/>
      <c r="C28" s="19"/>
      <c r="D28" s="19"/>
      <c r="E28" s="19"/>
      <c r="F28" s="19"/>
      <c r="G28" s="19"/>
      <c r="H28" s="1"/>
    </row>
    <row r="29" spans="1:8" x14ac:dyDescent="0.25">
      <c r="A29" s="1"/>
      <c r="B29" s="10" t="s">
        <v>1559</v>
      </c>
      <c r="C29" s="13">
        <f>Aktywa!E91</f>
        <v>0</v>
      </c>
      <c r="D29" s="13">
        <f>AF_Bilans!C29/AF_Bilans!C33*100</f>
        <v>0</v>
      </c>
      <c r="E29" s="13" t="e">
        <f>Aktywa!#REF!</f>
        <v>#REF!</v>
      </c>
      <c r="F29" s="13" t="e">
        <f>AF_Bilans!E29/AF_Bilans!E33*100</f>
        <v>#REF!</v>
      </c>
      <c r="G29" s="13">
        <v>0</v>
      </c>
      <c r="H29" s="1"/>
    </row>
    <row r="30" spans="1:8" x14ac:dyDescent="0.25">
      <c r="A30" s="1"/>
      <c r="B30" s="16"/>
      <c r="C30" s="19"/>
      <c r="D30" s="19"/>
      <c r="E30" s="19"/>
      <c r="F30" s="19"/>
      <c r="G30" s="19"/>
      <c r="H30" s="1"/>
    </row>
    <row r="31" spans="1:8" x14ac:dyDescent="0.25">
      <c r="A31" s="1"/>
      <c r="B31" s="10" t="s">
        <v>1560</v>
      </c>
      <c r="C31" s="13">
        <f>Aktywa!E92</f>
        <v>0</v>
      </c>
      <c r="D31" s="13">
        <f>AF_Bilans!C31/AF_Bilans!C33*100</f>
        <v>0</v>
      </c>
      <c r="E31" s="13" t="e">
        <f>Aktywa!#REF!</f>
        <v>#REF!</v>
      </c>
      <c r="F31" s="13" t="e">
        <f>AF_Bilans!E31/AF_Bilans!E33*100</f>
        <v>#REF!</v>
      </c>
      <c r="G31" s="13">
        <v>0</v>
      </c>
      <c r="H31" s="1"/>
    </row>
    <row r="32" spans="1:8" x14ac:dyDescent="0.25">
      <c r="A32" s="1"/>
      <c r="B32" s="16"/>
      <c r="C32" s="19"/>
      <c r="D32" s="19"/>
      <c r="E32" s="19"/>
      <c r="F32" s="19"/>
      <c r="G32" s="19"/>
      <c r="H32" s="1"/>
    </row>
    <row r="33" spans="1:8" x14ac:dyDescent="0.25">
      <c r="A33" s="2"/>
      <c r="B33" s="10" t="s">
        <v>15</v>
      </c>
      <c r="C33" s="13">
        <f>AF_Bilans!C11+AF_Bilans!C27+AF_Bilans!C29+AF_Bilans!C31</f>
        <v>43751293.609999992</v>
      </c>
      <c r="D33" s="28" t="s">
        <v>1580</v>
      </c>
      <c r="E33" s="13" t="e">
        <f>AF_Bilans!E11+AF_Bilans!E27+AF_Bilans!E29+AF_Bilans!E31</f>
        <v>#REF!</v>
      </c>
      <c r="F33" s="28" t="s">
        <v>1580</v>
      </c>
      <c r="G33" s="13">
        <f>AF_Bilans!G11+AF_Bilans!G27+AF_Bilans!G29+AF_Bilans!G31</f>
        <v>0</v>
      </c>
      <c r="H33" s="15"/>
    </row>
    <row r="34" spans="1:8" x14ac:dyDescent="0.25">
      <c r="A34" s="2"/>
      <c r="B34" s="16"/>
      <c r="C34" s="16"/>
      <c r="D34" s="16"/>
      <c r="E34" s="16"/>
      <c r="F34" s="16"/>
      <c r="G34" s="16"/>
      <c r="H34" s="15"/>
    </row>
    <row r="35" spans="1:8" x14ac:dyDescent="0.25">
      <c r="A35" s="2"/>
      <c r="B35" s="10" t="s">
        <v>19</v>
      </c>
      <c r="C35" s="10"/>
      <c r="D35" s="16"/>
      <c r="E35" s="10"/>
      <c r="F35" s="16"/>
      <c r="G35" s="10"/>
      <c r="H35" s="15"/>
    </row>
    <row r="36" spans="1:8" x14ac:dyDescent="0.25">
      <c r="A36" s="2"/>
      <c r="B36" s="10" t="s">
        <v>1561</v>
      </c>
      <c r="C36" s="10"/>
      <c r="D36" s="16"/>
      <c r="E36" s="10"/>
      <c r="F36" s="16"/>
      <c r="G36" s="10"/>
      <c r="H36" s="15"/>
    </row>
    <row r="37" spans="1:8" x14ac:dyDescent="0.25">
      <c r="A37" s="2"/>
      <c r="B37" s="24" t="s">
        <v>1562</v>
      </c>
      <c r="C37" s="14">
        <f>Pasywa!E6</f>
        <v>1900004.2</v>
      </c>
      <c r="D37" s="14">
        <f>AF_Bilans!C37/AF_Bilans!C63*100</f>
        <v>5.3891249608138434</v>
      </c>
      <c r="E37" s="14" t="e">
        <f>Pasywa!#REF!</f>
        <v>#REF!</v>
      </c>
      <c r="F37" s="14" t="e">
        <f>AF_Bilans!E37/AF_Bilans!E63*100</f>
        <v>#REF!</v>
      </c>
      <c r="G37" s="14">
        <v>0</v>
      </c>
      <c r="H37" s="15"/>
    </row>
    <row r="38" spans="1:8" x14ac:dyDescent="0.25">
      <c r="A38" s="2"/>
      <c r="B38" s="24" t="s">
        <v>1563</v>
      </c>
      <c r="C38" s="14">
        <f>Pasywa!E7</f>
        <v>22951263.600000001</v>
      </c>
      <c r="D38" s="14">
        <f>AF_Bilans!C38/AF_Bilans!C63*100</f>
        <v>65.098396913532198</v>
      </c>
      <c r="E38" s="14" t="e">
        <f>Pasywa!#REF!</f>
        <v>#REF!</v>
      </c>
      <c r="F38" s="14" t="e">
        <f>AF_Bilans!E38/AF_Bilans!E63*100</f>
        <v>#REF!</v>
      </c>
      <c r="G38" s="14">
        <v>0</v>
      </c>
      <c r="H38" s="15"/>
    </row>
    <row r="39" spans="1:8" x14ac:dyDescent="0.25">
      <c r="A39" s="2"/>
      <c r="B39" s="24" t="s">
        <v>1564</v>
      </c>
      <c r="C39" s="14">
        <f>Pasywa!E9</f>
        <v>0</v>
      </c>
      <c r="D39" s="14">
        <f>AF_Bilans!C39/AF_Bilans!C63*100</f>
        <v>0</v>
      </c>
      <c r="E39" s="14" t="e">
        <f>Pasywa!#REF!</f>
        <v>#REF!</v>
      </c>
      <c r="F39" s="14" t="e">
        <f>AF_Bilans!E39/AF_Bilans!E63*100</f>
        <v>#REF!</v>
      </c>
      <c r="G39" s="14">
        <v>0</v>
      </c>
      <c r="H39" s="15"/>
    </row>
    <row r="40" spans="1:8" x14ac:dyDescent="0.25">
      <c r="A40" s="2"/>
      <c r="B40" s="24" t="s">
        <v>1565</v>
      </c>
      <c r="C40" s="14">
        <f>Pasywa!E11</f>
        <v>0</v>
      </c>
      <c r="D40" s="14">
        <f>AF_Bilans!C40/AF_Bilans!C63*100</f>
        <v>0</v>
      </c>
      <c r="E40" s="14" t="e">
        <f>Pasywa!#REF!</f>
        <v>#REF!</v>
      </c>
      <c r="F40" s="14" t="e">
        <f>AF_Bilans!E40/AF_Bilans!E63*100</f>
        <v>#REF!</v>
      </c>
      <c r="G40" s="14">
        <v>0</v>
      </c>
      <c r="H40" s="15"/>
    </row>
    <row r="41" spans="1:8" x14ac:dyDescent="0.25">
      <c r="A41" s="2"/>
      <c r="B41" s="24" t="s">
        <v>1566</v>
      </c>
      <c r="C41" s="14">
        <f>Pasywa!E14</f>
        <v>-754636.46</v>
      </c>
      <c r="D41" s="14">
        <f>AF_Bilans!C41/AF_Bilans!C63*100</f>
        <v>-2.1404322069004889</v>
      </c>
      <c r="E41" s="14" t="e">
        <f>Pasywa!#REF!</f>
        <v>#REF!</v>
      </c>
      <c r="F41" s="14" t="e">
        <f>AF_Bilans!E41/AF_Bilans!E63*100</f>
        <v>#REF!</v>
      </c>
      <c r="G41" s="14">
        <v>0</v>
      </c>
      <c r="H41" s="15"/>
    </row>
    <row r="42" spans="1:8" x14ac:dyDescent="0.25">
      <c r="A42" s="2"/>
      <c r="B42" s="24" t="s">
        <v>1567</v>
      </c>
      <c r="C42" s="14">
        <f>Pasywa!E15</f>
        <v>944283.31000000075</v>
      </c>
      <c r="D42" s="14">
        <f>AF_Bilans!C42/AF_Bilans!C63*100</f>
        <v>2.6783418457711412</v>
      </c>
      <c r="E42" s="14" t="e">
        <f>Pasywa!#REF!</f>
        <v>#REF!</v>
      </c>
      <c r="F42" s="14" t="e">
        <f>AF_Bilans!E42/AF_Bilans!E63*100</f>
        <v>#REF!</v>
      </c>
      <c r="G42" s="14">
        <v>0</v>
      </c>
      <c r="H42" s="15"/>
    </row>
    <row r="43" spans="1:8" x14ac:dyDescent="0.25">
      <c r="A43" s="1"/>
      <c r="B43" s="24" t="s">
        <v>1568</v>
      </c>
      <c r="C43" s="14">
        <f>Pasywa!E16</f>
        <v>0</v>
      </c>
      <c r="D43" s="14">
        <f>AF_Bilans!C43/AF_Bilans!C63*100</f>
        <v>0</v>
      </c>
      <c r="E43" s="14" t="e">
        <f>Pasywa!#REF!</f>
        <v>#REF!</v>
      </c>
      <c r="F43" s="14" t="e">
        <f>AF_Bilans!E43/AF_Bilans!E63*100</f>
        <v>#REF!</v>
      </c>
      <c r="G43" s="14">
        <v>0</v>
      </c>
      <c r="H43" s="1"/>
    </row>
    <row r="44" spans="1:8" x14ac:dyDescent="0.25">
      <c r="A44" s="2"/>
      <c r="B44" s="10" t="s">
        <v>509</v>
      </c>
      <c r="C44" s="13">
        <f>SUM(AF_Bilans!C37:'AF_Bilans'!C43)</f>
        <v>25040914.650000002</v>
      </c>
      <c r="D44" s="13">
        <f>AF_Bilans!C44/AF_Bilans!C63*100</f>
        <v>71.025431513216702</v>
      </c>
      <c r="E44" s="13" t="e">
        <f>SUM(AF_Bilans!E37:'AF_Bilans'!E43)</f>
        <v>#REF!</v>
      </c>
      <c r="F44" s="13" t="e">
        <f>AF_Bilans!E44/AF_Bilans!E63*100</f>
        <v>#REF!</v>
      </c>
      <c r="G44" s="13">
        <f>SUM(AF_Bilans!G37:'AF_Bilans'!G43)</f>
        <v>0</v>
      </c>
      <c r="H44" s="15"/>
    </row>
    <row r="45" spans="1:8" x14ac:dyDescent="0.25">
      <c r="A45" s="1"/>
      <c r="B45" s="16"/>
      <c r="C45" s="19"/>
      <c r="D45" s="19"/>
      <c r="E45" s="19"/>
      <c r="F45" s="19"/>
      <c r="G45" s="19"/>
      <c r="H45" s="1"/>
    </row>
    <row r="46" spans="1:8" x14ac:dyDescent="0.25">
      <c r="A46" s="2"/>
      <c r="B46" s="10" t="s">
        <v>1569</v>
      </c>
      <c r="C46" s="10"/>
      <c r="D46" s="16"/>
      <c r="E46" s="10"/>
      <c r="F46" s="16"/>
      <c r="G46" s="10"/>
      <c r="H46" s="15"/>
    </row>
    <row r="47" spans="1:8" x14ac:dyDescent="0.25">
      <c r="A47" s="2"/>
      <c r="B47" s="24" t="s">
        <v>1570</v>
      </c>
      <c r="C47" s="14">
        <f>Pasywa!E18</f>
        <v>863473.57000000007</v>
      </c>
      <c r="D47" s="14">
        <f>AF_Bilans!C47/AF_Bilans!C63*100</f>
        <v>2.4491350961698086</v>
      </c>
      <c r="E47" s="14" t="e">
        <f>Pasywa!#REF!</f>
        <v>#REF!</v>
      </c>
      <c r="F47" s="14" t="e">
        <f>AF_Bilans!E47/AF_Bilans!E63*100</f>
        <v>#REF!</v>
      </c>
      <c r="G47" s="14">
        <v>0</v>
      </c>
      <c r="H47" s="15"/>
    </row>
    <row r="48" spans="1:8" x14ac:dyDescent="0.25">
      <c r="A48" s="2"/>
      <c r="B48" s="24" t="s">
        <v>1571</v>
      </c>
      <c r="C48" s="14">
        <f>Pasywa!E26</f>
        <v>2479166.67</v>
      </c>
      <c r="D48" s="14">
        <f>AF_Bilans!C48/AF_Bilans!C63*100</f>
        <v>7.0318470787142147</v>
      </c>
      <c r="E48" s="14" t="e">
        <f>Pasywa!#REF!</f>
        <v>#REF!</v>
      </c>
      <c r="F48" s="14" t="e">
        <f>AF_Bilans!E48/AF_Bilans!E63*100</f>
        <v>#REF!</v>
      </c>
      <c r="G48" s="14">
        <v>0</v>
      </c>
      <c r="H48" s="15"/>
    </row>
    <row r="49" spans="1:8" x14ac:dyDescent="0.25">
      <c r="A49" s="27"/>
      <c r="B49" s="24" t="s">
        <v>1572</v>
      </c>
      <c r="C49" s="14">
        <f>Pasywa!E35</f>
        <v>6593578.4499999993</v>
      </c>
      <c r="D49" s="14">
        <f>AF_Bilans!C49/AF_Bilans!C63*100</f>
        <v>18.701862977976184</v>
      </c>
      <c r="E49" s="14" t="e">
        <f>Pasywa!#REF!</f>
        <v>#REF!</v>
      </c>
      <c r="F49" s="14" t="e">
        <f>AF_Bilans!E49/AF_Bilans!E63*100</f>
        <v>#REF!</v>
      </c>
      <c r="G49" s="14">
        <f>AF_Bilans!G50+AF_Bilans!G56</f>
        <v>0</v>
      </c>
      <c r="H49" s="15"/>
    </row>
    <row r="50" spans="1:8" x14ac:dyDescent="0.25">
      <c r="A50" s="1"/>
      <c r="B50" s="18" t="s">
        <v>1573</v>
      </c>
      <c r="C50" s="14">
        <f>Pasywa!E36</f>
        <v>0</v>
      </c>
      <c r="D50" s="14">
        <f>AF_Bilans!C50/AF_Bilans!C63*100</f>
        <v>0</v>
      </c>
      <c r="E50" s="14" t="e">
        <f>Pasywa!#REF!</f>
        <v>#REF!</v>
      </c>
      <c r="F50" s="14" t="e">
        <f>AF_Bilans!E50/AF_Bilans!E63*100</f>
        <v>#REF!</v>
      </c>
      <c r="G50" s="14">
        <f>AF_Bilans!G51+AF_Bilans!G52</f>
        <v>0</v>
      </c>
      <c r="H50" s="1"/>
    </row>
    <row r="51" spans="1:8" x14ac:dyDescent="0.25">
      <c r="A51" s="1"/>
      <c r="B51" s="7" t="s">
        <v>1554</v>
      </c>
      <c r="C51" s="14">
        <f>Pasywa!E37</f>
        <v>0</v>
      </c>
      <c r="D51" s="14">
        <f>AF_Bilans!C51/AF_Bilans!C63*100</f>
        <v>0</v>
      </c>
      <c r="E51" s="14" t="e">
        <f>Pasywa!#REF!</f>
        <v>#REF!</v>
      </c>
      <c r="F51" s="14" t="e">
        <f>AF_Bilans!E51/AF_Bilans!E63*100</f>
        <v>#REF!</v>
      </c>
      <c r="G51" s="14">
        <v>0</v>
      </c>
      <c r="H51" s="1"/>
    </row>
    <row r="52" spans="1:8" x14ac:dyDescent="0.25">
      <c r="A52" s="1"/>
      <c r="B52" s="7" t="s">
        <v>10</v>
      </c>
      <c r="C52" s="14">
        <f>Pasywa!E40</f>
        <v>0</v>
      </c>
      <c r="D52" s="14">
        <f>AF_Bilans!C52/AF_Bilans!C63*100</f>
        <v>0</v>
      </c>
      <c r="E52" s="14" t="e">
        <f>Pasywa!#REF!</f>
        <v>#REF!</v>
      </c>
      <c r="F52" s="14" t="e">
        <f>AF_Bilans!E52/AF_Bilans!E63*100</f>
        <v>#REF!</v>
      </c>
      <c r="G52" s="14">
        <v>0</v>
      </c>
      <c r="H52" s="1"/>
    </row>
    <row r="53" spans="1:8" ht="30" x14ac:dyDescent="0.25">
      <c r="A53" s="1"/>
      <c r="B53" s="18" t="s">
        <v>1574</v>
      </c>
      <c r="C53" s="14">
        <f>Pasywa!E41</f>
        <v>0</v>
      </c>
      <c r="D53" s="14">
        <f>AF_Bilans!C53/AF_Bilans!C63*100</f>
        <v>0</v>
      </c>
      <c r="E53" s="14" t="e">
        <f>Pasywa!#REF!</f>
        <v>#REF!</v>
      </c>
      <c r="F53" s="14" t="e">
        <f>AF_Bilans!E53/AF_Bilans!E63*100</f>
        <v>#REF!</v>
      </c>
      <c r="G53" s="14">
        <v>0</v>
      </c>
      <c r="H53" s="1"/>
    </row>
    <row r="54" spans="1:8" x14ac:dyDescent="0.25">
      <c r="A54" s="1"/>
      <c r="B54" s="7" t="s">
        <v>1554</v>
      </c>
      <c r="C54" s="14">
        <f>Pasywa!E42</f>
        <v>0</v>
      </c>
      <c r="D54" s="14">
        <f>AF_Bilans!C54/AF_Bilans!C63*100</f>
        <v>0</v>
      </c>
      <c r="E54" s="14" t="e">
        <f>Pasywa!#REF!</f>
        <v>#REF!</v>
      </c>
      <c r="F54" s="14" t="e">
        <f>AF_Bilans!E54/AF_Bilans!E63*100</f>
        <v>#REF!</v>
      </c>
      <c r="G54" s="14">
        <v>0</v>
      </c>
      <c r="H54" s="1"/>
    </row>
    <row r="55" spans="1:8" x14ac:dyDescent="0.25">
      <c r="A55" s="1"/>
      <c r="B55" s="7" t="s">
        <v>10</v>
      </c>
      <c r="C55" s="14">
        <f>Pasywa!E45</f>
        <v>0</v>
      </c>
      <c r="D55" s="14">
        <f>AF_Bilans!C55/AF_Bilans!C63*100</f>
        <v>0</v>
      </c>
      <c r="E55" s="14" t="e">
        <f>Pasywa!#REF!</f>
        <v>#REF!</v>
      </c>
      <c r="F55" s="14" t="e">
        <f>AF_Bilans!E55/AF_Bilans!E63*100</f>
        <v>#REF!</v>
      </c>
      <c r="G55" s="14">
        <v>0</v>
      </c>
      <c r="H55" s="1"/>
    </row>
    <row r="56" spans="1:8" x14ac:dyDescent="0.25">
      <c r="A56" s="1"/>
      <c r="B56" s="18" t="s">
        <v>1575</v>
      </c>
      <c r="C56" s="14">
        <f>Pasywa!E46</f>
        <v>6593578.4499999993</v>
      </c>
      <c r="D56" s="14">
        <f>AF_Bilans!C56/AF_Bilans!C63*100</f>
        <v>18.701862977976184</v>
      </c>
      <c r="E56" s="14" t="e">
        <f>Pasywa!#REF!</f>
        <v>#REF!</v>
      </c>
      <c r="F56" s="14" t="e">
        <f>AF_Bilans!E56/AF_Bilans!E63*100</f>
        <v>#REF!</v>
      </c>
      <c r="G56" s="14">
        <f>AF_Bilans!G57+AF_Bilans!G58</f>
        <v>0</v>
      </c>
      <c r="H56" s="1"/>
    </row>
    <row r="57" spans="1:8" x14ac:dyDescent="0.25">
      <c r="A57" s="1"/>
      <c r="B57" s="7" t="s">
        <v>1554</v>
      </c>
      <c r="C57" s="14">
        <f>Pasywa!E50</f>
        <v>5091118.4099999992</v>
      </c>
      <c r="D57" s="14">
        <f>AF_Bilans!C57/AF_Bilans!C63*100</f>
        <v>14.440322448650317</v>
      </c>
      <c r="E57" s="14" t="e">
        <f>Pasywa!#REF!</f>
        <v>#REF!</v>
      </c>
      <c r="F57" s="14" t="e">
        <f>AF_Bilans!E57/AF_Bilans!E63*100</f>
        <v>#REF!</v>
      </c>
      <c r="G57" s="14">
        <v>0</v>
      </c>
      <c r="H57" s="1"/>
    </row>
    <row r="58" spans="1:8" x14ac:dyDescent="0.25">
      <c r="A58" s="1"/>
      <c r="B58" s="7" t="s">
        <v>1576</v>
      </c>
      <c r="C58" s="14">
        <f>Pasywa!E47+Pasywa!E48+Pasywa!E49+Pasywa!E53+Pasywa!E54+Pasywa!E55+Pasywa!E56+Pasywa!E57+Pasywa!E58</f>
        <v>1502460.04</v>
      </c>
      <c r="D58" s="14">
        <f>AF_Bilans!C58/AF_Bilans!C63*100</f>
        <v>4.261540529325865</v>
      </c>
      <c r="E58" s="14" t="e">
        <f>Pasywa!#REF!+Pasywa!#REF!+Pasywa!#REF!+Pasywa!#REF!+Pasywa!#REF!+Pasywa!#REF!+Pasywa!#REF!+Pasywa!#REF!+Pasywa!#REF!</f>
        <v>#REF!</v>
      </c>
      <c r="F58" s="14" t="e">
        <f>AF_Bilans!E58/AF_Bilans!E63*100</f>
        <v>#REF!</v>
      </c>
      <c r="G58" s="14">
        <v>0</v>
      </c>
      <c r="H58" s="1"/>
    </row>
    <row r="59" spans="1:8" x14ac:dyDescent="0.25">
      <c r="A59" s="1"/>
      <c r="B59" s="18" t="s">
        <v>1577</v>
      </c>
      <c r="C59" s="14">
        <f>Pasywa!E58</f>
        <v>0</v>
      </c>
      <c r="D59" s="14">
        <f>AF_Bilans!C59/AF_Bilans!C63*100</f>
        <v>0</v>
      </c>
      <c r="E59" s="14" t="e">
        <f>Pasywa!#REF!</f>
        <v>#REF!</v>
      </c>
      <c r="F59" s="14" t="e">
        <f>AF_Bilans!E59/AF_Bilans!E63*100</f>
        <v>#REF!</v>
      </c>
      <c r="G59" s="14">
        <v>0</v>
      </c>
      <c r="H59" s="1"/>
    </row>
    <row r="60" spans="1:8" x14ac:dyDescent="0.25">
      <c r="A60" s="2"/>
      <c r="B60" s="24" t="s">
        <v>1578</v>
      </c>
      <c r="C60" s="14">
        <f>Pasywa!E59</f>
        <v>279132.08</v>
      </c>
      <c r="D60" s="14">
        <f>AF_Bilans!C60/AF_Bilans!C63*100</f>
        <v>0.79172333392309702</v>
      </c>
      <c r="E60" s="14" t="e">
        <f>Pasywa!#REF!</f>
        <v>#REF!</v>
      </c>
      <c r="F60" s="14" t="e">
        <f>AF_Bilans!E60/AF_Bilans!E63*100</f>
        <v>#REF!</v>
      </c>
      <c r="G60" s="14">
        <v>0</v>
      </c>
      <c r="H60" s="15"/>
    </row>
    <row r="61" spans="1:8" x14ac:dyDescent="0.25">
      <c r="A61" s="2"/>
      <c r="B61" s="10" t="s">
        <v>509</v>
      </c>
      <c r="C61" s="13">
        <f>AF_Bilans!C47+AF_Bilans!C48+AF_Bilans!C49+AF_Bilans!C60</f>
        <v>10215350.77</v>
      </c>
      <c r="D61" s="13">
        <f>AF_Bilans!C61/AF_Bilans!C63*100</f>
        <v>28.974568486783305</v>
      </c>
      <c r="E61" s="13" t="e">
        <f>AF_Bilans!E47+AF_Bilans!E48+AF_Bilans!E49+AF_Bilans!E60</f>
        <v>#REF!</v>
      </c>
      <c r="F61" s="13" t="e">
        <f>AF_Bilans!E61/AF_Bilans!E63*100</f>
        <v>#REF!</v>
      </c>
      <c r="G61" s="13">
        <f>AF_Bilans!G47+AF_Bilans!G48+AF_Bilans!G49+AF_Bilans!G60</f>
        <v>0</v>
      </c>
      <c r="H61" s="15"/>
    </row>
    <row r="62" spans="1:8" x14ac:dyDescent="0.25">
      <c r="A62" s="1"/>
      <c r="B62" s="16"/>
      <c r="C62" s="19"/>
      <c r="D62" s="19"/>
      <c r="E62" s="19"/>
      <c r="F62" s="19"/>
      <c r="G62" s="19"/>
      <c r="H62" s="1"/>
    </row>
    <row r="63" spans="1:8" x14ac:dyDescent="0.25">
      <c r="A63" s="2"/>
      <c r="B63" s="10" t="s">
        <v>28</v>
      </c>
      <c r="C63" s="13">
        <f>AF_Bilans!C44+AF_Bilans!C61</f>
        <v>35256265.420000002</v>
      </c>
      <c r="D63" s="28" t="s">
        <v>1580</v>
      </c>
      <c r="E63" s="13" t="e">
        <f>AF_Bilans!E44+AF_Bilans!E61</f>
        <v>#REF!</v>
      </c>
      <c r="F63" s="28" t="s">
        <v>1580</v>
      </c>
      <c r="G63" s="13">
        <f>AF_Bilans!G44+AF_Bilans!G61</f>
        <v>0</v>
      </c>
      <c r="H63" s="15"/>
    </row>
    <row r="64" spans="1:8" x14ac:dyDescent="0.25">
      <c r="A64" s="1"/>
      <c r="B64" s="11"/>
      <c r="C64" s="11"/>
      <c r="D64" s="11"/>
      <c r="E64" s="11"/>
      <c r="F64" s="11"/>
      <c r="G64" s="11"/>
      <c r="H64" s="1"/>
    </row>
    <row r="65" spans="1:8" x14ac:dyDescent="0.25">
      <c r="A65" s="1"/>
      <c r="B65" s="1"/>
      <c r="C65" s="1"/>
      <c r="D65" s="1"/>
      <c r="E65" s="1"/>
      <c r="F65" s="1"/>
      <c r="G65" s="1"/>
      <c r="H65" s="1"/>
    </row>
  </sheetData>
  <pageMargins left="0.7" right="0.7" top="0.75" bottom="0.75" header="0.3" footer="0.3"/>
</worksheet>
</file>

<file path=xl/worksheets/sheet1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400-000000000000}">
  <dimension ref="A1:H58"/>
  <sheetViews>
    <sheetView topLeftCell="A22" workbookViewId="0">
      <selection activeCell="D9" sqref="D9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1582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5" t="s">
        <v>1613</v>
      </c>
      <c r="D3" s="25" t="s">
        <v>1614</v>
      </c>
      <c r="E3" s="25" t="s">
        <v>1615</v>
      </c>
      <c r="F3" s="25" t="s">
        <v>1616</v>
      </c>
      <c r="G3" s="25" t="s">
        <v>1617</v>
      </c>
      <c r="H3" s="1"/>
    </row>
    <row r="4" spans="1:8" x14ac:dyDescent="0.25">
      <c r="A4" s="2"/>
      <c r="B4" s="10" t="s">
        <v>1583</v>
      </c>
      <c r="C4" s="10"/>
      <c r="D4" s="16"/>
      <c r="E4" s="10"/>
      <c r="F4" s="16"/>
      <c r="G4" s="10"/>
      <c r="H4" s="15"/>
    </row>
    <row r="5" spans="1:8" x14ac:dyDescent="0.25">
      <c r="A5" s="2"/>
      <c r="B5" s="24" t="s">
        <v>1584</v>
      </c>
      <c r="C5" s="14">
        <f>RZiS_k!E7</f>
        <v>512232.98</v>
      </c>
      <c r="D5" s="14" t="e">
        <f>AF_RZiS_k!C5/AF_RZiS_k!E5</f>
        <v>#REF!</v>
      </c>
      <c r="E5" s="14" t="e">
        <f>RZiS_k!#REF!</f>
        <v>#REF!</v>
      </c>
      <c r="F5" s="14" t="e">
        <f>AF_RZiS_k!E5/AF_RZiS_k!G5</f>
        <v>#REF!</v>
      </c>
      <c r="G5" s="14">
        <v>0</v>
      </c>
      <c r="H5" s="15"/>
    </row>
    <row r="6" spans="1:8" x14ac:dyDescent="0.25">
      <c r="A6" s="2"/>
      <c r="B6" s="24" t="s">
        <v>1585</v>
      </c>
      <c r="C6" s="14">
        <f>RZiS_k!E8</f>
        <v>11111284.790000001</v>
      </c>
      <c r="D6" s="14" t="e">
        <f>AF_RZiS_k!C6/AF_RZiS_k!E6</f>
        <v>#REF!</v>
      </c>
      <c r="E6" s="14" t="e">
        <f>RZiS_k!#REF!</f>
        <v>#REF!</v>
      </c>
      <c r="F6" s="14" t="e">
        <f>AF_RZiS_k!E6/AF_RZiS_k!G6</f>
        <v>#REF!</v>
      </c>
      <c r="G6" s="14">
        <v>0</v>
      </c>
      <c r="H6" s="15"/>
    </row>
    <row r="7" spans="1:8" x14ac:dyDescent="0.25">
      <c r="A7" s="2"/>
      <c r="B7" s="10" t="s">
        <v>509</v>
      </c>
      <c r="C7" s="14">
        <f>AF_RZiS_k!C5+AF_RZiS_k!C6</f>
        <v>11623517.770000001</v>
      </c>
      <c r="D7" s="14" t="e">
        <f>AF_RZiS_k!C7/AF_RZiS_k!E7</f>
        <v>#REF!</v>
      </c>
      <c r="E7" s="14" t="e">
        <f>AF_RZiS_k!E5+AF_RZiS_k!E6</f>
        <v>#REF!</v>
      </c>
      <c r="F7" s="14" t="e">
        <f>AF_RZiS_k!E7/AF_RZiS_k!G7</f>
        <v>#REF!</v>
      </c>
      <c r="G7" s="14">
        <f>AF_RZiS_k!G5+AF_RZiS_k!G6</f>
        <v>0</v>
      </c>
      <c r="H7" s="15"/>
    </row>
    <row r="8" spans="1:8" x14ac:dyDescent="0.25">
      <c r="A8" s="2"/>
      <c r="B8" s="16"/>
      <c r="C8" s="16"/>
      <c r="D8" s="16"/>
      <c r="E8" s="16"/>
      <c r="F8" s="16"/>
      <c r="G8" s="16"/>
      <c r="H8" s="15"/>
    </row>
    <row r="9" spans="1:8" x14ac:dyDescent="0.25">
      <c r="A9" s="1"/>
      <c r="B9" s="10" t="s">
        <v>1586</v>
      </c>
      <c r="C9" s="13">
        <f>nota_137!C15</f>
        <v>0</v>
      </c>
      <c r="D9" s="13" t="e">
        <f>AF_RZiS_k!C9/AF_RZiS_k!E9</f>
        <v>#DIV/0!</v>
      </c>
      <c r="E9" s="13">
        <f>nota_137!D15</f>
        <v>0</v>
      </c>
      <c r="F9" s="13" t="e">
        <f>AF_RZiS_k!E9/AF_RZiS_k!G9</f>
        <v>#DIV/0!</v>
      </c>
      <c r="G9" s="13">
        <v>0</v>
      </c>
      <c r="H9" s="23"/>
    </row>
    <row r="10" spans="1:8" x14ac:dyDescent="0.25">
      <c r="A10" s="1"/>
      <c r="B10" s="16"/>
      <c r="C10" s="16"/>
      <c r="D10" s="16"/>
      <c r="E10" s="16"/>
      <c r="F10" s="16"/>
      <c r="G10" s="16"/>
      <c r="H10" s="1"/>
    </row>
    <row r="11" spans="1:8" x14ac:dyDescent="0.25">
      <c r="A11" s="2"/>
      <c r="B11" s="10" t="s">
        <v>1587</v>
      </c>
      <c r="C11" s="10"/>
      <c r="D11" s="16"/>
      <c r="E11" s="10"/>
      <c r="F11" s="16"/>
      <c r="G11" s="10"/>
      <c r="H11" s="15"/>
    </row>
    <row r="12" spans="1:8" x14ac:dyDescent="0.25">
      <c r="A12" s="2"/>
      <c r="B12" s="24" t="s">
        <v>1588</v>
      </c>
      <c r="C12" s="14">
        <f>RZiS_k!E11</f>
        <v>25437.47</v>
      </c>
      <c r="D12" s="14" t="e">
        <f>AF_RZiS_k!C12/AF_RZiS_k!E12</f>
        <v>#REF!</v>
      </c>
      <c r="E12" s="14" t="e">
        <f>RZiS_k!#REF!</f>
        <v>#REF!</v>
      </c>
      <c r="F12" s="14" t="e">
        <f>AF_RZiS_k!E12/AF_RZiS_k!G12</f>
        <v>#REF!</v>
      </c>
      <c r="G12" s="14">
        <v>0</v>
      </c>
      <c r="H12" s="15"/>
    </row>
    <row r="13" spans="1:8" x14ac:dyDescent="0.25">
      <c r="A13" s="2"/>
      <c r="B13" s="24" t="s">
        <v>1589</v>
      </c>
      <c r="C13" s="14">
        <f>RZiS_k!E12</f>
        <v>9788593.2599999998</v>
      </c>
      <c r="D13" s="14" t="e">
        <f>AF_RZiS_k!C13/AF_RZiS_k!E13</f>
        <v>#REF!</v>
      </c>
      <c r="E13" s="14" t="e">
        <f>RZiS_k!#REF!</f>
        <v>#REF!</v>
      </c>
      <c r="F13" s="14" t="e">
        <f>AF_RZiS_k!E13/AF_RZiS_k!G13</f>
        <v>#REF!</v>
      </c>
      <c r="G13" s="14">
        <v>0</v>
      </c>
      <c r="H13" s="15"/>
    </row>
    <row r="14" spans="1:8" x14ac:dyDescent="0.25">
      <c r="A14" s="2"/>
      <c r="B14" s="10" t="s">
        <v>509</v>
      </c>
      <c r="C14" s="14">
        <f>AF_RZiS_k!C12+AF_RZiS_k!C13</f>
        <v>9814030.7300000004</v>
      </c>
      <c r="D14" s="14" t="e">
        <f>AF_RZiS_k!C14/AF_RZiS_k!E14</f>
        <v>#REF!</v>
      </c>
      <c r="E14" s="14" t="e">
        <f>AF_RZiS_k!E12+AF_RZiS_k!E13</f>
        <v>#REF!</v>
      </c>
      <c r="F14" s="14" t="e">
        <f>AF_RZiS_k!E14/AF_RZiS_k!G14</f>
        <v>#REF!</v>
      </c>
      <c r="G14" s="14">
        <f>AF_RZiS_k!G12+AF_RZiS_k!G13</f>
        <v>0</v>
      </c>
      <c r="H14" s="15"/>
    </row>
    <row r="15" spans="1:8" x14ac:dyDescent="0.25">
      <c r="A15" s="1"/>
      <c r="B15" s="16"/>
      <c r="C15" s="19"/>
      <c r="D15" s="19"/>
      <c r="E15" s="19"/>
      <c r="F15" s="19"/>
      <c r="G15" s="19"/>
      <c r="H15" s="1"/>
    </row>
    <row r="16" spans="1:8" x14ac:dyDescent="0.25">
      <c r="A16" s="2"/>
      <c r="B16" s="10" t="s">
        <v>1590</v>
      </c>
      <c r="C16" s="13">
        <f>AF_RZiS_k!C7-AF_RZiS_k!C14</f>
        <v>1809487.040000001</v>
      </c>
      <c r="D16" s="13" t="e">
        <f>AF_RZiS_k!C16/AF_RZiS_k!E16</f>
        <v>#REF!</v>
      </c>
      <c r="E16" s="13" t="e">
        <f>AF_RZiS_k!E7-AF_RZiS_k!E14</f>
        <v>#REF!</v>
      </c>
      <c r="F16" s="13" t="e">
        <f>AF_RZiS_k!E16/AF_RZiS_k!G16</f>
        <v>#REF!</v>
      </c>
      <c r="G16" s="13">
        <f>AF_RZiS_k!G7-AF_RZiS_k!G14</f>
        <v>0</v>
      </c>
      <c r="H16" s="15"/>
    </row>
    <row r="17" spans="1:8" x14ac:dyDescent="0.25">
      <c r="A17" s="2"/>
      <c r="B17" s="16"/>
      <c r="C17" s="16"/>
      <c r="D17" s="16"/>
      <c r="E17" s="16"/>
      <c r="F17" s="16"/>
      <c r="G17" s="16"/>
      <c r="H17" s="15"/>
    </row>
    <row r="18" spans="1:8" x14ac:dyDescent="0.25">
      <c r="A18" s="2"/>
      <c r="B18" s="10" t="s">
        <v>1591</v>
      </c>
      <c r="C18" s="13">
        <f>RZiS_k!E14</f>
        <v>378628.31</v>
      </c>
      <c r="D18" s="13" t="e">
        <f>AF_RZiS_k!C18/AF_RZiS_k!E18</f>
        <v>#REF!</v>
      </c>
      <c r="E18" s="13" t="e">
        <f>RZiS_k!#REF!</f>
        <v>#REF!</v>
      </c>
      <c r="F18" s="13" t="e">
        <f>AF_RZiS_k!E18/AF_RZiS_k!G18</f>
        <v>#REF!</v>
      </c>
      <c r="G18" s="13">
        <v>0</v>
      </c>
      <c r="H18" s="15"/>
    </row>
    <row r="19" spans="1:8" x14ac:dyDescent="0.25">
      <c r="A19" s="2"/>
      <c r="B19" s="16"/>
      <c r="C19" s="16"/>
      <c r="D19" s="16"/>
      <c r="E19" s="16"/>
      <c r="F19" s="16"/>
      <c r="G19" s="16"/>
      <c r="H19" s="15"/>
    </row>
    <row r="20" spans="1:8" x14ac:dyDescent="0.25">
      <c r="A20" s="2"/>
      <c r="B20" s="10" t="s">
        <v>1592</v>
      </c>
      <c r="C20" s="13">
        <f>RZiS_k!E15</f>
        <v>237161.86000000002</v>
      </c>
      <c r="D20" s="13" t="e">
        <f>AF_RZiS_k!C20/AF_RZiS_k!E20</f>
        <v>#REF!</v>
      </c>
      <c r="E20" s="13" t="e">
        <f>RZiS_k!#REF!</f>
        <v>#REF!</v>
      </c>
      <c r="F20" s="13" t="e">
        <f>AF_RZiS_k!E20/AF_RZiS_k!G20</f>
        <v>#REF!</v>
      </c>
      <c r="G20" s="13">
        <v>0</v>
      </c>
      <c r="H20" s="15"/>
    </row>
    <row r="21" spans="1:8" x14ac:dyDescent="0.25">
      <c r="A21" s="2"/>
      <c r="B21" s="16"/>
      <c r="C21" s="16"/>
      <c r="D21" s="16"/>
      <c r="E21" s="16"/>
      <c r="F21" s="16"/>
      <c r="G21" s="16"/>
      <c r="H21" s="15"/>
    </row>
    <row r="22" spans="1:8" x14ac:dyDescent="0.25">
      <c r="A22" s="2"/>
      <c r="B22" s="10" t="s">
        <v>1593</v>
      </c>
      <c r="C22" s="13">
        <f>AF_RZiS_k!C16-AF_RZiS_k!C18-AF_RZiS_k!C20</f>
        <v>1193696.8700000008</v>
      </c>
      <c r="D22" s="13" t="e">
        <f>AF_RZiS_k!C22/AF_RZiS_k!E22</f>
        <v>#REF!</v>
      </c>
      <c r="E22" s="13" t="e">
        <f>AF_RZiS_k!E16-AF_RZiS_k!E18-AF_RZiS_k!E20</f>
        <v>#REF!</v>
      </c>
      <c r="F22" s="13" t="e">
        <f>AF_RZiS_k!E22/AF_RZiS_k!G22</f>
        <v>#REF!</v>
      </c>
      <c r="G22" s="13">
        <f>AF_RZiS_k!G16-AF_RZiS_k!G18-AF_RZiS_k!G20</f>
        <v>0</v>
      </c>
      <c r="H22" s="15"/>
    </row>
    <row r="23" spans="1:8" x14ac:dyDescent="0.25">
      <c r="A23" s="2"/>
      <c r="B23" s="16"/>
      <c r="C23" s="16"/>
      <c r="D23" s="16"/>
      <c r="E23" s="16"/>
      <c r="F23" s="16"/>
      <c r="G23" s="16"/>
      <c r="H23" s="15"/>
    </row>
    <row r="24" spans="1:8" x14ac:dyDescent="0.25">
      <c r="A24" s="2"/>
      <c r="B24" s="10" t="s">
        <v>1594</v>
      </c>
      <c r="C24" s="10"/>
      <c r="D24" s="16"/>
      <c r="E24" s="10"/>
      <c r="F24" s="16"/>
      <c r="G24" s="10"/>
      <c r="H24" s="15"/>
    </row>
    <row r="25" spans="1:8" x14ac:dyDescent="0.25">
      <c r="A25" s="2"/>
      <c r="B25" s="24" t="s">
        <v>1595</v>
      </c>
      <c r="C25" s="14">
        <f>RZiS_k!E18</f>
        <v>0</v>
      </c>
      <c r="D25" s="14" t="e">
        <f>AF_RZiS_k!C25/AF_RZiS_k!E25</f>
        <v>#REF!</v>
      </c>
      <c r="E25" s="14" t="e">
        <f>RZiS_k!#REF!</f>
        <v>#REF!</v>
      </c>
      <c r="F25" s="14" t="e">
        <f>AF_RZiS_k!E25/AF_RZiS_k!G25</f>
        <v>#REF!</v>
      </c>
      <c r="G25" s="14">
        <v>0</v>
      </c>
      <c r="H25" s="15"/>
    </row>
    <row r="26" spans="1:8" x14ac:dyDescent="0.25">
      <c r="A26" s="2"/>
      <c r="B26" s="24" t="s">
        <v>1596</v>
      </c>
      <c r="C26" s="14">
        <f>RZiS_k!E19</f>
        <v>0</v>
      </c>
      <c r="D26" s="14" t="e">
        <f>AF_RZiS_k!C26/AF_RZiS_k!E26</f>
        <v>#REF!</v>
      </c>
      <c r="E26" s="14" t="e">
        <f>RZiS_k!#REF!</f>
        <v>#REF!</v>
      </c>
      <c r="F26" s="14" t="e">
        <f>AF_RZiS_k!E26/AF_RZiS_k!G26</f>
        <v>#REF!</v>
      </c>
      <c r="G26" s="14">
        <v>0</v>
      </c>
      <c r="H26" s="15"/>
    </row>
    <row r="27" spans="1:8" x14ac:dyDescent="0.25">
      <c r="A27" s="1"/>
      <c r="B27" s="24" t="s">
        <v>1597</v>
      </c>
      <c r="C27" s="14">
        <f>RZiS_k!E20</f>
        <v>0</v>
      </c>
      <c r="D27" s="14" t="e">
        <f>AF_RZiS_k!C27/AF_RZiS_k!E27</f>
        <v>#REF!</v>
      </c>
      <c r="E27" s="14" t="e">
        <f>RZiS_k!#REF!</f>
        <v>#REF!</v>
      </c>
      <c r="F27" s="14" t="e">
        <f>AF_RZiS_k!E27/AF_RZiS_k!G27</f>
        <v>#REF!</v>
      </c>
      <c r="G27" s="14">
        <v>0</v>
      </c>
      <c r="H27" s="1"/>
    </row>
    <row r="28" spans="1:8" x14ac:dyDescent="0.25">
      <c r="A28" s="2"/>
      <c r="B28" s="24" t="s">
        <v>463</v>
      </c>
      <c r="C28" s="14">
        <f>RZiS_k!E21</f>
        <v>20721.96</v>
      </c>
      <c r="D28" s="14" t="e">
        <f>AF_RZiS_k!C28/AF_RZiS_k!E28</f>
        <v>#REF!</v>
      </c>
      <c r="E28" s="14" t="e">
        <f>RZiS_k!#REF!</f>
        <v>#REF!</v>
      </c>
      <c r="F28" s="14" t="e">
        <f>AF_RZiS_k!E28/AF_RZiS_k!G28</f>
        <v>#REF!</v>
      </c>
      <c r="G28" s="14">
        <v>0</v>
      </c>
      <c r="H28" s="15"/>
    </row>
    <row r="29" spans="1:8" x14ac:dyDescent="0.25">
      <c r="A29" s="2"/>
      <c r="B29" s="10" t="s">
        <v>509</v>
      </c>
      <c r="C29" s="14">
        <f>SUM(AF_RZiS_k!C25:'AF_RZiS_k'!C28)</f>
        <v>20721.96</v>
      </c>
      <c r="D29" s="14" t="e">
        <f>AF_RZiS_k!C29/AF_RZiS_k!E29</f>
        <v>#REF!</v>
      </c>
      <c r="E29" s="14" t="e">
        <f>SUM(AF_RZiS_k!E25:'AF_RZiS_k'!E28)</f>
        <v>#REF!</v>
      </c>
      <c r="F29" s="14" t="e">
        <f>AF_RZiS_k!E29/AF_RZiS_k!G29</f>
        <v>#REF!</v>
      </c>
      <c r="G29" s="14">
        <f>SUM(AF_RZiS_k!G25:'AF_RZiS_k'!G28)</f>
        <v>0</v>
      </c>
      <c r="H29" s="15"/>
    </row>
    <row r="30" spans="1:8" x14ac:dyDescent="0.25">
      <c r="A30" s="2"/>
      <c r="B30" s="16"/>
      <c r="C30" s="16"/>
      <c r="D30" s="16"/>
      <c r="E30" s="16"/>
      <c r="F30" s="16"/>
      <c r="G30" s="16"/>
      <c r="H30" s="15"/>
    </row>
    <row r="31" spans="1:8" x14ac:dyDescent="0.25">
      <c r="A31" s="2"/>
      <c r="B31" s="10" t="s">
        <v>1598</v>
      </c>
      <c r="C31" s="10"/>
      <c r="D31" s="16"/>
      <c r="E31" s="10"/>
      <c r="F31" s="16"/>
      <c r="G31" s="10"/>
      <c r="H31" s="15"/>
    </row>
    <row r="32" spans="1:8" x14ac:dyDescent="0.25">
      <c r="A32" s="2"/>
      <c r="B32" s="24" t="s">
        <v>1599</v>
      </c>
      <c r="C32" s="14">
        <f>RZiS_k!E23</f>
        <v>0</v>
      </c>
      <c r="D32" s="14" t="e">
        <f>AF_RZiS_k!C32/AF_RZiS_k!E32</f>
        <v>#REF!</v>
      </c>
      <c r="E32" s="14" t="e">
        <f>RZiS_k!#REF!</f>
        <v>#REF!</v>
      </c>
      <c r="F32" s="14" t="e">
        <f>AF_RZiS_k!E32/AF_RZiS_k!G32</f>
        <v>#REF!</v>
      </c>
      <c r="G32" s="14">
        <v>0</v>
      </c>
      <c r="H32" s="15"/>
    </row>
    <row r="33" spans="1:8" x14ac:dyDescent="0.25">
      <c r="A33" s="2"/>
      <c r="B33" s="24" t="s">
        <v>1597</v>
      </c>
      <c r="C33" s="14">
        <f>RZiS_k!E24</f>
        <v>0</v>
      </c>
      <c r="D33" s="14" t="e">
        <f>AF_RZiS_k!C33/AF_RZiS_k!E33</f>
        <v>#REF!</v>
      </c>
      <c r="E33" s="14" t="e">
        <f>RZiS_k!#REF!</f>
        <v>#REF!</v>
      </c>
      <c r="F33" s="14" t="e">
        <f>AF_RZiS_k!E33/AF_RZiS_k!G33</f>
        <v>#REF!</v>
      </c>
      <c r="G33" s="14">
        <v>0</v>
      </c>
      <c r="H33" s="15"/>
    </row>
    <row r="34" spans="1:8" x14ac:dyDescent="0.25">
      <c r="A34" s="2"/>
      <c r="B34" s="24" t="s">
        <v>464</v>
      </c>
      <c r="C34" s="14">
        <f>RZiS_k!E25</f>
        <v>3572.67</v>
      </c>
      <c r="D34" s="14" t="e">
        <f>AF_RZiS_k!C34/AF_RZiS_k!E34</f>
        <v>#REF!</v>
      </c>
      <c r="E34" s="14" t="e">
        <f>RZiS_k!#REF!</f>
        <v>#REF!</v>
      </c>
      <c r="F34" s="14" t="e">
        <f>AF_RZiS_k!E34/AF_RZiS_k!G34</f>
        <v>#REF!</v>
      </c>
      <c r="G34" s="14">
        <v>0</v>
      </c>
      <c r="H34" s="15"/>
    </row>
    <row r="35" spans="1:8" x14ac:dyDescent="0.25">
      <c r="A35" s="2"/>
      <c r="B35" s="10" t="s">
        <v>509</v>
      </c>
      <c r="C35" s="14">
        <f>SUM(AF_RZiS_k!C32:'AF_RZiS_k'!C34)</f>
        <v>3572.67</v>
      </c>
      <c r="D35" s="14" t="e">
        <f>AF_RZiS_k!C35/AF_RZiS_k!E35</f>
        <v>#REF!</v>
      </c>
      <c r="E35" s="14" t="e">
        <f>SUM(AF_RZiS_k!E32:'AF_RZiS_k'!E34)</f>
        <v>#REF!</v>
      </c>
      <c r="F35" s="14" t="e">
        <f>AF_RZiS_k!E35/AF_RZiS_k!G35</f>
        <v>#REF!</v>
      </c>
      <c r="G35" s="14">
        <f>SUM(AF_RZiS_k!G32:'AF_RZiS_k'!G34)</f>
        <v>0</v>
      </c>
      <c r="H35" s="15"/>
    </row>
    <row r="36" spans="1:8" x14ac:dyDescent="0.25">
      <c r="A36" s="1"/>
      <c r="B36" s="16"/>
      <c r="C36" s="19"/>
      <c r="D36" s="19"/>
      <c r="E36" s="19"/>
      <c r="F36" s="19"/>
      <c r="G36" s="19"/>
      <c r="H36" s="1"/>
    </row>
    <row r="37" spans="1:8" x14ac:dyDescent="0.25">
      <c r="A37" s="2"/>
      <c r="B37" s="10" t="s">
        <v>1600</v>
      </c>
      <c r="C37" s="13">
        <f>AF_RZiS_k!C22+AF_RZiS_k!C29-AF_RZiS_k!C35</f>
        <v>1210846.1600000008</v>
      </c>
      <c r="D37" s="13" t="e">
        <f>AF_RZiS_k!C37/AF_RZiS_k!E37</f>
        <v>#REF!</v>
      </c>
      <c r="E37" s="13" t="e">
        <f>AF_RZiS_k!E22+AF_RZiS_k!E29-AF_RZiS_k!E35</f>
        <v>#REF!</v>
      </c>
      <c r="F37" s="13" t="e">
        <f>AF_RZiS_k!E37/AF_RZiS_k!G37</f>
        <v>#REF!</v>
      </c>
      <c r="G37" s="13">
        <f>AF_RZiS_k!G22+AF_RZiS_k!G29-AF_RZiS_k!G35</f>
        <v>0</v>
      </c>
      <c r="H37" s="15"/>
    </row>
    <row r="38" spans="1:8" x14ac:dyDescent="0.25">
      <c r="A38" s="2"/>
      <c r="B38" s="16"/>
      <c r="C38" s="16"/>
      <c r="D38" s="16"/>
      <c r="E38" s="16"/>
      <c r="F38" s="16"/>
      <c r="G38" s="16"/>
      <c r="H38" s="15"/>
    </row>
    <row r="39" spans="1:8" x14ac:dyDescent="0.25">
      <c r="A39" s="2"/>
      <c r="B39" s="10" t="s">
        <v>1601</v>
      </c>
      <c r="C39" s="10"/>
      <c r="D39" s="16"/>
      <c r="E39" s="10"/>
      <c r="F39" s="16"/>
      <c r="G39" s="10"/>
      <c r="H39" s="15"/>
    </row>
    <row r="40" spans="1:8" x14ac:dyDescent="0.25">
      <c r="A40" s="2"/>
      <c r="B40" s="24" t="s">
        <v>1602</v>
      </c>
      <c r="C40" s="14">
        <f>RZiS_k!E28</f>
        <v>0</v>
      </c>
      <c r="D40" s="14" t="e">
        <f>AF_RZiS_k!C40/AF_RZiS_k!E40</f>
        <v>#REF!</v>
      </c>
      <c r="E40" s="14" t="e">
        <f>RZiS_k!#REF!</f>
        <v>#REF!</v>
      </c>
      <c r="F40" s="14" t="e">
        <f>AF_RZiS_k!E40/AF_RZiS_k!G40</f>
        <v>#REF!</v>
      </c>
      <c r="G40" s="14">
        <v>0</v>
      </c>
      <c r="H40" s="15"/>
    </row>
    <row r="41" spans="1:8" x14ac:dyDescent="0.25">
      <c r="A41" s="2"/>
      <c r="B41" s="24" t="s">
        <v>1603</v>
      </c>
      <c r="C41" s="14">
        <f>RZiS_k!E33</f>
        <v>0</v>
      </c>
      <c r="D41" s="14" t="e">
        <f>AF_RZiS_k!C41/AF_RZiS_k!E41</f>
        <v>#REF!</v>
      </c>
      <c r="E41" s="14" t="e">
        <f>RZiS_k!#REF!</f>
        <v>#REF!</v>
      </c>
      <c r="F41" s="14" t="e">
        <f>AF_RZiS_k!E41/AF_RZiS_k!G41</f>
        <v>#REF!</v>
      </c>
      <c r="G41" s="14">
        <v>0</v>
      </c>
      <c r="H41" s="15"/>
    </row>
    <row r="42" spans="1:8" x14ac:dyDescent="0.25">
      <c r="A42" s="2"/>
      <c r="B42" s="24" t="s">
        <v>1604</v>
      </c>
      <c r="C42" s="14">
        <f>RZiS_k!E35</f>
        <v>0</v>
      </c>
      <c r="D42" s="14" t="e">
        <f>AF_RZiS_k!C42/AF_RZiS_k!E42</f>
        <v>#REF!</v>
      </c>
      <c r="E42" s="14" t="e">
        <f>RZiS_k!#REF!</f>
        <v>#REF!</v>
      </c>
      <c r="F42" s="14" t="e">
        <f>AF_RZiS_k!E42/AF_RZiS_k!G42</f>
        <v>#REF!</v>
      </c>
      <c r="G42" s="14">
        <v>0</v>
      </c>
      <c r="H42" s="15"/>
    </row>
    <row r="43" spans="1:8" x14ac:dyDescent="0.25">
      <c r="A43" s="2"/>
      <c r="B43" s="24" t="s">
        <v>1605</v>
      </c>
      <c r="C43" s="14">
        <f>RZiS_k!E37</f>
        <v>0</v>
      </c>
      <c r="D43" s="14" t="e">
        <f>AF_RZiS_k!C43/AF_RZiS_k!E43</f>
        <v>#REF!</v>
      </c>
      <c r="E43" s="14" t="e">
        <f>RZiS_k!#REF!</f>
        <v>#REF!</v>
      </c>
      <c r="F43" s="14" t="e">
        <f>AF_RZiS_k!E43/AF_RZiS_k!G43</f>
        <v>#REF!</v>
      </c>
      <c r="G43" s="14">
        <v>0</v>
      </c>
      <c r="H43" s="15"/>
    </row>
    <row r="44" spans="1:8" x14ac:dyDescent="0.25">
      <c r="A44" s="2"/>
      <c r="B44" s="24" t="s">
        <v>1225</v>
      </c>
      <c r="C44" s="14">
        <f>RZiS_k!E38</f>
        <v>0</v>
      </c>
      <c r="D44" s="14" t="e">
        <f>AF_RZiS_k!C44/AF_RZiS_k!E44</f>
        <v>#REF!</v>
      </c>
      <c r="E44" s="14" t="e">
        <f>RZiS_k!#REF!</f>
        <v>#REF!</v>
      </c>
      <c r="F44" s="14" t="e">
        <f>AF_RZiS_k!E44/AF_RZiS_k!G44</f>
        <v>#REF!</v>
      </c>
      <c r="G44" s="14">
        <v>0</v>
      </c>
      <c r="H44" s="15"/>
    </row>
    <row r="45" spans="1:8" x14ac:dyDescent="0.25">
      <c r="A45" s="2"/>
      <c r="B45" s="10" t="s">
        <v>509</v>
      </c>
      <c r="C45" s="14">
        <f>SUM(AF_RZiS_k!C40:'AF_RZiS_k'!C44)</f>
        <v>0</v>
      </c>
      <c r="D45" s="14" t="e">
        <f>AF_RZiS_k!C45/AF_RZiS_k!E45</f>
        <v>#REF!</v>
      </c>
      <c r="E45" s="14" t="e">
        <f>SUM(AF_RZiS_k!E40:'AF_RZiS_k'!E44)</f>
        <v>#REF!</v>
      </c>
      <c r="F45" s="14" t="e">
        <f>AF_RZiS_k!E45/AF_RZiS_k!G45</f>
        <v>#REF!</v>
      </c>
      <c r="G45" s="14">
        <f>SUM(AF_RZiS_k!G40:'AF_RZiS_k'!G44)</f>
        <v>0</v>
      </c>
      <c r="H45" s="15"/>
    </row>
    <row r="46" spans="1:8" x14ac:dyDescent="0.25">
      <c r="A46" s="2"/>
      <c r="B46" s="16"/>
      <c r="C46" s="16"/>
      <c r="D46" s="16"/>
      <c r="E46" s="16"/>
      <c r="F46" s="16"/>
      <c r="G46" s="16"/>
      <c r="H46" s="15"/>
    </row>
    <row r="47" spans="1:8" x14ac:dyDescent="0.25">
      <c r="A47" s="2"/>
      <c r="B47" s="10" t="s">
        <v>1606</v>
      </c>
      <c r="C47" s="10"/>
      <c r="D47" s="16"/>
      <c r="E47" s="10"/>
      <c r="F47" s="16"/>
      <c r="G47" s="10"/>
      <c r="H47" s="15"/>
    </row>
    <row r="48" spans="1:8" x14ac:dyDescent="0.25">
      <c r="A48" s="2"/>
      <c r="B48" s="24" t="s">
        <v>1603</v>
      </c>
      <c r="C48" s="14">
        <f>RZiS_k!E40</f>
        <v>179.74</v>
      </c>
      <c r="D48" s="14" t="e">
        <f>AF_RZiS_k!C48/AF_RZiS_k!E48</f>
        <v>#REF!</v>
      </c>
      <c r="E48" s="14" t="e">
        <f>RZiS_k!#REF!</f>
        <v>#REF!</v>
      </c>
      <c r="F48" s="14" t="e">
        <f>AF_RZiS_k!E48/AF_RZiS_k!G48</f>
        <v>#REF!</v>
      </c>
      <c r="G48" s="14">
        <v>0</v>
      </c>
      <c r="H48" s="15"/>
    </row>
    <row r="49" spans="1:8" x14ac:dyDescent="0.25">
      <c r="A49" s="2"/>
      <c r="B49" s="24" t="s">
        <v>1607</v>
      </c>
      <c r="C49" s="14">
        <f>RZiS_k!E42</f>
        <v>0</v>
      </c>
      <c r="D49" s="14" t="e">
        <f>AF_RZiS_k!C49/AF_RZiS_k!E49</f>
        <v>#REF!</v>
      </c>
      <c r="E49" s="14" t="e">
        <f>RZiS_k!#REF!</f>
        <v>#REF!</v>
      </c>
      <c r="F49" s="14" t="e">
        <f>AF_RZiS_k!E49/AF_RZiS_k!G49</f>
        <v>#REF!</v>
      </c>
      <c r="G49" s="14">
        <v>0</v>
      </c>
      <c r="H49" s="15"/>
    </row>
    <row r="50" spans="1:8" x14ac:dyDescent="0.25">
      <c r="A50" s="2"/>
      <c r="B50" s="24" t="s">
        <v>1608</v>
      </c>
      <c r="C50" s="14">
        <f>RZiS_k!E44</f>
        <v>0</v>
      </c>
      <c r="D50" s="14" t="e">
        <f>AF_RZiS_k!C50/AF_RZiS_k!E50</f>
        <v>#REF!</v>
      </c>
      <c r="E50" s="14" t="e">
        <f>RZiS_k!#REF!</f>
        <v>#REF!</v>
      </c>
      <c r="F50" s="14" t="e">
        <f>AF_RZiS_k!E50/AF_RZiS_k!G50</f>
        <v>#REF!</v>
      </c>
      <c r="G50" s="14">
        <v>0</v>
      </c>
      <c r="H50" s="15"/>
    </row>
    <row r="51" spans="1:8" x14ac:dyDescent="0.25">
      <c r="A51" s="2"/>
      <c r="B51" s="24" t="s">
        <v>1225</v>
      </c>
      <c r="C51" s="14">
        <f>RZiS_k!E45</f>
        <v>2748.1100000000006</v>
      </c>
      <c r="D51" s="14" t="e">
        <f>AF_RZiS_k!C51/AF_RZiS_k!E51</f>
        <v>#REF!</v>
      </c>
      <c r="E51" s="14" t="e">
        <f>RZiS_k!#REF!</f>
        <v>#REF!</v>
      </c>
      <c r="F51" s="14" t="e">
        <f>AF_RZiS_k!E51/AF_RZiS_k!G51</f>
        <v>#REF!</v>
      </c>
      <c r="G51" s="14">
        <v>0</v>
      </c>
      <c r="H51" s="15"/>
    </row>
    <row r="52" spans="1:8" x14ac:dyDescent="0.25">
      <c r="A52" s="2"/>
      <c r="B52" s="10" t="s">
        <v>509</v>
      </c>
      <c r="C52" s="14">
        <f>SUM(AF_RZiS_k!C48:'AF_RZiS_k'!C51)</f>
        <v>2927.8500000000004</v>
      </c>
      <c r="D52" s="14" t="e">
        <f>AF_RZiS_k!C52/AF_RZiS_k!E52</f>
        <v>#REF!</v>
      </c>
      <c r="E52" s="14" t="e">
        <f>SUM(AF_RZiS_k!E48:'AF_RZiS_k'!E51)</f>
        <v>#REF!</v>
      </c>
      <c r="F52" s="14" t="e">
        <f>AF_RZiS_k!E52/AF_RZiS_k!G52</f>
        <v>#REF!</v>
      </c>
      <c r="G52" s="14">
        <f>SUM(AF_RZiS_k!G48:'AF_RZiS_k'!G51)</f>
        <v>0</v>
      </c>
      <c r="H52" s="15"/>
    </row>
    <row r="53" spans="1:8" x14ac:dyDescent="0.25">
      <c r="A53" s="1"/>
      <c r="B53" s="16"/>
      <c r="C53" s="19"/>
      <c r="D53" s="19"/>
      <c r="E53" s="19"/>
      <c r="F53" s="19"/>
      <c r="G53" s="19"/>
      <c r="H53" s="1"/>
    </row>
    <row r="54" spans="1:8" x14ac:dyDescent="0.25">
      <c r="A54" s="2"/>
      <c r="B54" s="10" t="s">
        <v>1609</v>
      </c>
      <c r="C54" s="13">
        <f>AF_RZiS_k!C37+AF_RZiS_k!C45-AF_RZiS_k!C52</f>
        <v>1207918.3100000008</v>
      </c>
      <c r="D54" s="13" t="e">
        <f>AF_RZiS_k!C54/AF_RZiS_k!E54</f>
        <v>#REF!</v>
      </c>
      <c r="E54" s="13" t="e">
        <f>AF_RZiS_k!E37+AF_RZiS_k!E45-AF_RZiS_k!E52</f>
        <v>#REF!</v>
      </c>
      <c r="F54" s="13" t="e">
        <f>AF_RZiS_k!E54/AF_RZiS_k!G54</f>
        <v>#REF!</v>
      </c>
      <c r="G54" s="13">
        <f>AF_RZiS_k!G37+AF_RZiS_k!G45-AF_RZiS_k!G52</f>
        <v>0</v>
      </c>
      <c r="H54" s="15"/>
    </row>
    <row r="55" spans="1:8" x14ac:dyDescent="0.25">
      <c r="A55" s="2"/>
      <c r="B55" s="24" t="s">
        <v>1610</v>
      </c>
      <c r="C55" s="14">
        <f>RZiS_k!E47</f>
        <v>263635</v>
      </c>
      <c r="D55" s="14" t="e">
        <f>AF_RZiS_k!C55/AF_RZiS_k!E55</f>
        <v>#REF!</v>
      </c>
      <c r="E55" s="14" t="e">
        <f>RZiS_k!#REF!</f>
        <v>#REF!</v>
      </c>
      <c r="F55" s="14" t="e">
        <f>AF_RZiS_k!E55/AF_RZiS_k!G55</f>
        <v>#REF!</v>
      </c>
      <c r="G55" s="14">
        <v>0</v>
      </c>
      <c r="H55" s="15"/>
    </row>
    <row r="56" spans="1:8" x14ac:dyDescent="0.25">
      <c r="A56" s="2"/>
      <c r="B56" s="24" t="s">
        <v>1611</v>
      </c>
      <c r="C56" s="14">
        <f>RZiS_k!E48</f>
        <v>0</v>
      </c>
      <c r="D56" s="14" t="e">
        <f>AF_RZiS_k!C56/AF_RZiS_k!E56</f>
        <v>#REF!</v>
      </c>
      <c r="E56" s="14" t="e">
        <f>RZiS_k!#REF!</f>
        <v>#REF!</v>
      </c>
      <c r="F56" s="14" t="e">
        <f>AF_RZiS_k!E56/AF_RZiS_k!G56</f>
        <v>#REF!</v>
      </c>
      <c r="G56" s="14">
        <v>0</v>
      </c>
      <c r="H56" s="15"/>
    </row>
    <row r="57" spans="1:8" x14ac:dyDescent="0.25">
      <c r="A57" s="2"/>
      <c r="B57" s="10" t="s">
        <v>1612</v>
      </c>
      <c r="C57" s="13">
        <f>AF_RZiS_k!C54-AF_RZiS_k!C55-AF_RZiS_k!C56</f>
        <v>944283.31000000075</v>
      </c>
      <c r="D57" s="13" t="e">
        <f>AF_RZiS_k!C57/AF_RZiS_k!E57</f>
        <v>#REF!</v>
      </c>
      <c r="E57" s="13" t="e">
        <f>AF_RZiS_k!E54-AF_RZiS_k!E55-AF_RZiS_k!E56</f>
        <v>#REF!</v>
      </c>
      <c r="F57" s="13" t="e">
        <f>AF_RZiS_k!E57/AF_RZiS_k!G57</f>
        <v>#REF!</v>
      </c>
      <c r="G57" s="13">
        <f>AF_RZiS_k!G54-AF_RZiS_k!G55-AF_RZiS_k!G56</f>
        <v>0</v>
      </c>
      <c r="H57" s="15"/>
    </row>
    <row r="58" spans="1:8" x14ac:dyDescent="0.25">
      <c r="A58" s="1"/>
      <c r="B58" s="11"/>
      <c r="C58" s="11"/>
      <c r="D58" s="11"/>
      <c r="E58" s="11"/>
      <c r="F58" s="11"/>
      <c r="G58" s="11"/>
      <c r="H58" s="1"/>
    </row>
  </sheetData>
  <pageMargins left="0.7" right="0.7" top="0.75" bottom="0.75" header="0.3" footer="0.3"/>
</worksheet>
</file>

<file path=xl/worksheets/sheet1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500-000000000000}">
  <dimension ref="A1:H5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0.7109375" customWidth="1"/>
    <col min="4" max="4" width="14.7109375" customWidth="1"/>
    <col min="5" max="5" width="20.7109375" customWidth="1"/>
    <col min="6" max="6" width="14.7109375" customWidth="1"/>
    <col min="7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1618</v>
      </c>
      <c r="C2" s="1"/>
      <c r="D2" s="1"/>
      <c r="E2" s="1"/>
      <c r="F2" s="1"/>
      <c r="G2" s="1"/>
      <c r="H2" s="1"/>
    </row>
    <row r="3" spans="1:8" ht="30" x14ac:dyDescent="0.25">
      <c r="A3" s="1"/>
      <c r="B3" s="17"/>
      <c r="C3" s="25" t="s">
        <v>1613</v>
      </c>
      <c r="D3" s="25" t="s">
        <v>1614</v>
      </c>
      <c r="E3" s="25" t="s">
        <v>1615</v>
      </c>
      <c r="F3" s="25" t="s">
        <v>1616</v>
      </c>
      <c r="G3" s="25" t="s">
        <v>1617</v>
      </c>
      <c r="H3" s="1"/>
    </row>
    <row r="4" spans="1:8" x14ac:dyDescent="0.25">
      <c r="A4" s="2"/>
      <c r="B4" s="10" t="s">
        <v>1619</v>
      </c>
      <c r="C4" s="10"/>
      <c r="D4" s="16"/>
      <c r="E4" s="10"/>
      <c r="F4" s="16"/>
      <c r="G4" s="10"/>
      <c r="H4" s="15"/>
    </row>
    <row r="5" spans="1:8" x14ac:dyDescent="0.25">
      <c r="A5" s="2"/>
      <c r="B5" s="24" t="s">
        <v>1584</v>
      </c>
      <c r="C5" s="14">
        <f>RZiS_p!D7</f>
        <v>0</v>
      </c>
      <c r="D5" s="14" t="e">
        <f>AF_RZiS_p!C5/AF_RZiS_p!E5</f>
        <v>#DIV/0!</v>
      </c>
      <c r="E5" s="14">
        <f>RZiS_p!E7</f>
        <v>0</v>
      </c>
      <c r="F5" s="14" t="e">
        <f>AF_RZiS_p!E5/AF_RZiS_p!G5</f>
        <v>#DIV/0!</v>
      </c>
      <c r="G5" s="14">
        <v>0</v>
      </c>
      <c r="H5" s="15"/>
    </row>
    <row r="6" spans="1:8" x14ac:dyDescent="0.25">
      <c r="A6" s="2"/>
      <c r="B6" s="24" t="s">
        <v>1585</v>
      </c>
      <c r="C6" s="14">
        <f>RZiS_p!D11</f>
        <v>0</v>
      </c>
      <c r="D6" s="14" t="e">
        <f>AF_RZiS_p!C6/AF_RZiS_p!E6</f>
        <v>#DIV/0!</v>
      </c>
      <c r="E6" s="14">
        <f>RZiS_p!E11</f>
        <v>0</v>
      </c>
      <c r="F6" s="14" t="e">
        <f>AF_RZiS_p!E6/AF_RZiS_p!G6</f>
        <v>#DIV/0!</v>
      </c>
      <c r="G6" s="14">
        <v>0</v>
      </c>
      <c r="H6" s="15"/>
    </row>
    <row r="7" spans="1:8" x14ac:dyDescent="0.25">
      <c r="A7" s="2"/>
      <c r="B7" s="10" t="s">
        <v>509</v>
      </c>
      <c r="C7" s="14">
        <f>AF_RZiS_p!C5+AF_RZiS_p!C6</f>
        <v>0</v>
      </c>
      <c r="D7" s="14" t="e">
        <f>AF_RZiS_p!C7/AF_RZiS_p!E7</f>
        <v>#DIV/0!</v>
      </c>
      <c r="E7" s="14">
        <f>AF_RZiS_p!E5+AF_RZiS_p!E6</f>
        <v>0</v>
      </c>
      <c r="F7" s="14" t="e">
        <f>AF_RZiS_p!E7/AF_RZiS_p!G7</f>
        <v>#DIV/0!</v>
      </c>
      <c r="G7" s="14">
        <f>AF_RZiS_p!G5+AF_RZiS_p!G6</f>
        <v>0</v>
      </c>
      <c r="H7" s="15"/>
    </row>
    <row r="8" spans="1:8" x14ac:dyDescent="0.25">
      <c r="A8" s="2"/>
      <c r="B8" s="16"/>
      <c r="C8" s="16"/>
      <c r="D8" s="16"/>
      <c r="E8" s="16"/>
      <c r="F8" s="16"/>
      <c r="G8" s="16"/>
      <c r="H8" s="15"/>
    </row>
    <row r="9" spans="1:8" x14ac:dyDescent="0.25">
      <c r="A9" s="1"/>
      <c r="B9" s="10" t="s">
        <v>1589</v>
      </c>
      <c r="C9" s="13">
        <f>RZiS_p!D22</f>
        <v>0</v>
      </c>
      <c r="D9" s="13" t="e">
        <f>AF_RZiS_p!C9/AF_RZiS_p!E9</f>
        <v>#DIV/0!</v>
      </c>
      <c r="E9" s="13">
        <f>RZiS_p!E22</f>
        <v>0</v>
      </c>
      <c r="F9" s="13" t="e">
        <f>AF_RZiS_p!E9/AF_RZiS_p!G9</f>
        <v>#DIV/0!</v>
      </c>
      <c r="G9" s="13">
        <v>0</v>
      </c>
      <c r="H9" s="23"/>
    </row>
    <row r="10" spans="1:8" x14ac:dyDescent="0.25">
      <c r="A10" s="1"/>
      <c r="B10" s="16"/>
      <c r="C10" s="16"/>
      <c r="D10" s="16"/>
      <c r="E10" s="16"/>
      <c r="F10" s="16"/>
      <c r="G10" s="16"/>
      <c r="H10" s="1"/>
    </row>
    <row r="11" spans="1:8" x14ac:dyDescent="0.25">
      <c r="A11" s="2"/>
      <c r="B11" s="10" t="s">
        <v>1620</v>
      </c>
      <c r="C11" s="10"/>
      <c r="D11" s="16"/>
      <c r="E11" s="10"/>
      <c r="F11" s="16"/>
      <c r="G11" s="10"/>
      <c r="H11" s="15"/>
    </row>
    <row r="12" spans="1:8" x14ac:dyDescent="0.25">
      <c r="A12" s="2"/>
      <c r="B12" s="24" t="s">
        <v>1621</v>
      </c>
      <c r="C12" s="14">
        <f>RZiS_p!D13</f>
        <v>0</v>
      </c>
      <c r="D12" s="14" t="e">
        <f>AF_RZiS_p!C12/AF_RZiS_p!E12</f>
        <v>#DIV/0!</v>
      </c>
      <c r="E12" s="14">
        <f>RZiS_p!E13</f>
        <v>0</v>
      </c>
      <c r="F12" s="14" t="e">
        <f>AF_RZiS_p!E12/AF_RZiS_p!G12</f>
        <v>#DIV/0!</v>
      </c>
      <c r="G12" s="14">
        <v>0</v>
      </c>
      <c r="H12" s="15"/>
    </row>
    <row r="13" spans="1:8" x14ac:dyDescent="0.25">
      <c r="A13" s="1"/>
      <c r="B13" s="24" t="s">
        <v>1622</v>
      </c>
      <c r="C13" s="14">
        <f>RZiS_p!D14</f>
        <v>0</v>
      </c>
      <c r="D13" s="14" t="e">
        <f>AF_RZiS_p!C13/AF_RZiS_p!E13</f>
        <v>#DIV/0!</v>
      </c>
      <c r="E13" s="14">
        <f>RZiS_p!E14</f>
        <v>0</v>
      </c>
      <c r="F13" s="14" t="e">
        <f>AF_RZiS_p!E13/AF_RZiS_p!G13</f>
        <v>#DIV/0!</v>
      </c>
      <c r="G13" s="14">
        <v>0</v>
      </c>
      <c r="H13" s="1"/>
    </row>
    <row r="14" spans="1:8" x14ac:dyDescent="0.25">
      <c r="A14" s="1"/>
      <c r="B14" s="24" t="s">
        <v>1623</v>
      </c>
      <c r="C14" s="14">
        <f>RZiS_p!D15</f>
        <v>0</v>
      </c>
      <c r="D14" s="14" t="e">
        <f>AF_RZiS_p!C14/AF_RZiS_p!E14</f>
        <v>#DIV/0!</v>
      </c>
      <c r="E14" s="14">
        <f>RZiS_p!E15</f>
        <v>0</v>
      </c>
      <c r="F14" s="14" t="e">
        <f>AF_RZiS_p!E14/AF_RZiS_p!G14</f>
        <v>#DIV/0!</v>
      </c>
      <c r="G14" s="14">
        <v>0</v>
      </c>
      <c r="H14" s="1"/>
    </row>
    <row r="15" spans="1:8" x14ac:dyDescent="0.25">
      <c r="A15" s="1"/>
      <c r="B15" s="24" t="s">
        <v>1624</v>
      </c>
      <c r="C15" s="14">
        <f>RZiS_p!D16</f>
        <v>0</v>
      </c>
      <c r="D15" s="14" t="e">
        <f>AF_RZiS_p!C15/AF_RZiS_p!E15</f>
        <v>#DIV/0!</v>
      </c>
      <c r="E15" s="14">
        <f>RZiS_p!E16</f>
        <v>0</v>
      </c>
      <c r="F15" s="14" t="e">
        <f>AF_RZiS_p!E15/AF_RZiS_p!G15</f>
        <v>#DIV/0!</v>
      </c>
      <c r="G15" s="14">
        <v>0</v>
      </c>
      <c r="H15" s="1"/>
    </row>
    <row r="16" spans="1:8" x14ac:dyDescent="0.25">
      <c r="A16" s="2"/>
      <c r="B16" s="24" t="s">
        <v>1625</v>
      </c>
      <c r="C16" s="14">
        <f>RZiS_p!D18+RZiS_p!D19+RZiS_p!D21</f>
        <v>0</v>
      </c>
      <c r="D16" s="14" t="e">
        <f>AF_RZiS_p!C16/AF_RZiS_p!E16</f>
        <v>#DIV/0!</v>
      </c>
      <c r="E16" s="14">
        <f>RZiS_p!E18+RZiS_p!E19+RZiS_p!E21</f>
        <v>0</v>
      </c>
      <c r="F16" s="14" t="e">
        <f>AF_RZiS_p!E16/AF_RZiS_p!G16</f>
        <v>#DIV/0!</v>
      </c>
      <c r="G16" s="14">
        <v>0</v>
      </c>
      <c r="H16" s="15"/>
    </row>
    <row r="17" spans="1:8" x14ac:dyDescent="0.25">
      <c r="A17" s="2"/>
      <c r="B17" s="10" t="s">
        <v>509</v>
      </c>
      <c r="C17" s="13">
        <f>SUM(AF_RZiS_p!C12:'AF_RZiS_p'!C16)</f>
        <v>0</v>
      </c>
      <c r="D17" s="13" t="e">
        <f>AF_RZiS_p!C17/AF_RZiS_p!E17</f>
        <v>#DIV/0!</v>
      </c>
      <c r="E17" s="13">
        <f>SUM(AF_RZiS_p!E12:'AF_RZiS_p'!E16)</f>
        <v>0</v>
      </c>
      <c r="F17" s="13" t="e">
        <f>AF_RZiS_p!E17/AF_RZiS_p!G17</f>
        <v>#DIV/0!</v>
      </c>
      <c r="G17" s="13">
        <f>SUM(AF_RZiS_p!G12:'AF_RZiS_p'!G16)</f>
        <v>0</v>
      </c>
      <c r="H17" s="15"/>
    </row>
    <row r="18" spans="1:8" x14ac:dyDescent="0.25">
      <c r="A18" s="1"/>
      <c r="B18" s="16"/>
      <c r="C18" s="19"/>
      <c r="D18" s="19"/>
      <c r="E18" s="19"/>
      <c r="F18" s="19"/>
      <c r="G18" s="19"/>
      <c r="H18" s="1"/>
    </row>
    <row r="19" spans="1:8" x14ac:dyDescent="0.25">
      <c r="A19" s="2"/>
      <c r="B19" s="10" t="s">
        <v>1626</v>
      </c>
      <c r="C19" s="13">
        <f>AF_RZiS_p!C7-AF_RZiS_p!C9-AF_RZiS_p!C17</f>
        <v>0</v>
      </c>
      <c r="D19" s="13" t="e">
        <f>AF_RZiS_p!C19/AF_RZiS_p!E19</f>
        <v>#DIV/0!</v>
      </c>
      <c r="E19" s="13">
        <f>AF_RZiS_p!E7-AF_RZiS_p!E9-AF_RZiS_p!E17</f>
        <v>0</v>
      </c>
      <c r="F19" s="13" t="e">
        <f>AF_RZiS_p!E19/AF_RZiS_p!G19</f>
        <v>#DIV/0!</v>
      </c>
      <c r="G19" s="13">
        <f>AF_RZiS_p!G7-AF_RZiS_p!G9-AF_RZiS_p!G17</f>
        <v>0</v>
      </c>
      <c r="H19" s="15"/>
    </row>
    <row r="20" spans="1:8" x14ac:dyDescent="0.25">
      <c r="A20" s="2"/>
      <c r="B20" s="16"/>
      <c r="C20" s="16"/>
      <c r="D20" s="16"/>
      <c r="E20" s="16"/>
      <c r="F20" s="16"/>
      <c r="G20" s="16"/>
      <c r="H20" s="15"/>
    </row>
    <row r="21" spans="1:8" x14ac:dyDescent="0.25">
      <c r="A21" s="2"/>
      <c r="B21" s="10" t="s">
        <v>1594</v>
      </c>
      <c r="C21" s="10"/>
      <c r="D21" s="16"/>
      <c r="E21" s="10"/>
      <c r="F21" s="16"/>
      <c r="G21" s="10"/>
      <c r="H21" s="15"/>
    </row>
    <row r="22" spans="1:8" x14ac:dyDescent="0.25">
      <c r="A22" s="2"/>
      <c r="B22" s="24" t="s">
        <v>1595</v>
      </c>
      <c r="C22" s="14">
        <f>RZiS_p!D25</f>
        <v>0</v>
      </c>
      <c r="D22" s="14" t="e">
        <f>AF_RZiS_p!C22/AF_RZiS_p!E22</f>
        <v>#DIV/0!</v>
      </c>
      <c r="E22" s="14">
        <f>RZiS_p!E25</f>
        <v>0</v>
      </c>
      <c r="F22" s="14" t="e">
        <f>AF_RZiS_p!E22/AF_RZiS_p!G22</f>
        <v>#DIV/0!</v>
      </c>
      <c r="G22" s="14">
        <v>0</v>
      </c>
      <c r="H22" s="15"/>
    </row>
    <row r="23" spans="1:8" x14ac:dyDescent="0.25">
      <c r="A23" s="2"/>
      <c r="B23" s="24" t="s">
        <v>1596</v>
      </c>
      <c r="C23" s="14">
        <f>RZiS_p!D26</f>
        <v>0</v>
      </c>
      <c r="D23" s="14" t="e">
        <f>AF_RZiS_p!C23/AF_RZiS_p!E23</f>
        <v>#DIV/0!</v>
      </c>
      <c r="E23" s="14">
        <f>RZiS_p!E26</f>
        <v>0</v>
      </c>
      <c r="F23" s="14" t="e">
        <f>AF_RZiS_p!E23/AF_RZiS_p!G23</f>
        <v>#DIV/0!</v>
      </c>
      <c r="G23" s="14">
        <v>0</v>
      </c>
      <c r="H23" s="15"/>
    </row>
    <row r="24" spans="1:8" x14ac:dyDescent="0.25">
      <c r="A24" s="1"/>
      <c r="B24" s="24" t="s">
        <v>1597</v>
      </c>
      <c r="C24" s="14">
        <f>RZiS_p!D27</f>
        <v>0</v>
      </c>
      <c r="D24" s="14" t="e">
        <f>AF_RZiS_p!C24/AF_RZiS_p!E24</f>
        <v>#DIV/0!</v>
      </c>
      <c r="E24" s="14">
        <f>RZiS_p!E27</f>
        <v>0</v>
      </c>
      <c r="F24" s="14" t="e">
        <f>AF_RZiS_p!E24/AF_RZiS_p!G24</f>
        <v>#DIV/0!</v>
      </c>
      <c r="G24" s="14">
        <v>0</v>
      </c>
      <c r="H24" s="1"/>
    </row>
    <row r="25" spans="1:8" x14ac:dyDescent="0.25">
      <c r="A25" s="2"/>
      <c r="B25" s="24" t="s">
        <v>463</v>
      </c>
      <c r="C25" s="14">
        <f>RZiS_p!D28</f>
        <v>0</v>
      </c>
      <c r="D25" s="14" t="e">
        <f>AF_RZiS_p!C25/AF_RZiS_p!E25</f>
        <v>#DIV/0!</v>
      </c>
      <c r="E25" s="14">
        <f>RZiS_p!E28</f>
        <v>0</v>
      </c>
      <c r="F25" s="14" t="e">
        <f>AF_RZiS_p!E25/AF_RZiS_p!G25</f>
        <v>#DIV/0!</v>
      </c>
      <c r="G25" s="14">
        <v>0</v>
      </c>
      <c r="H25" s="15"/>
    </row>
    <row r="26" spans="1:8" x14ac:dyDescent="0.25">
      <c r="A26" s="2"/>
      <c r="B26" s="10" t="s">
        <v>509</v>
      </c>
      <c r="C26" s="14">
        <f>AF_RZiS_p!G34+AF_RZiS_p!G42-AF_RZiS_p!G49</f>
        <v>0</v>
      </c>
      <c r="D26" s="14" t="e">
        <f>AF_RZiS_p!C26/AF_RZiS_p!E26</f>
        <v>#DIV/0!</v>
      </c>
      <c r="E26" s="14">
        <f>SUM(AF_RZiS_p!E22:'AF_RZiS_p'!E25)</f>
        <v>0</v>
      </c>
      <c r="F26" s="14" t="e">
        <f>AF_RZiS_p!E26/AF_RZiS_p!G26</f>
        <v>#DIV/0!</v>
      </c>
      <c r="G26" s="14">
        <f>SUM(AF_RZiS_p!G22:'AF_RZiS_p'!G25)</f>
        <v>0</v>
      </c>
      <c r="H26" s="15"/>
    </row>
    <row r="27" spans="1:8" x14ac:dyDescent="0.25">
      <c r="A27" s="2"/>
      <c r="B27" s="16"/>
      <c r="C27" s="16"/>
      <c r="D27" s="16"/>
      <c r="E27" s="16"/>
      <c r="F27" s="16"/>
      <c r="G27" s="16"/>
      <c r="H27" s="15"/>
    </row>
    <row r="28" spans="1:8" x14ac:dyDescent="0.25">
      <c r="A28" s="2"/>
      <c r="B28" s="10" t="s">
        <v>1598</v>
      </c>
      <c r="C28" s="10"/>
      <c r="D28" s="16"/>
      <c r="E28" s="10"/>
      <c r="F28" s="16"/>
      <c r="G28" s="10"/>
      <c r="H28" s="15"/>
    </row>
    <row r="29" spans="1:8" x14ac:dyDescent="0.25">
      <c r="A29" s="2"/>
      <c r="B29" s="24" t="s">
        <v>1599</v>
      </c>
      <c r="C29" s="14">
        <f>RZiS_p!D30</f>
        <v>0</v>
      </c>
      <c r="D29" s="14" t="e">
        <f>AF_RZiS_p!C29/AF_RZiS_p!E29</f>
        <v>#DIV/0!</v>
      </c>
      <c r="E29" s="14">
        <f>RZiS_p!E30</f>
        <v>0</v>
      </c>
      <c r="F29" s="14" t="e">
        <f>AF_RZiS_p!E29/AF_RZiS_p!G29</f>
        <v>#DIV/0!</v>
      </c>
      <c r="G29" s="14">
        <v>0</v>
      </c>
      <c r="H29" s="15"/>
    </row>
    <row r="30" spans="1:8" x14ac:dyDescent="0.25">
      <c r="A30" s="2"/>
      <c r="B30" s="24" t="s">
        <v>1597</v>
      </c>
      <c r="C30" s="14">
        <f>RZiS_p!D31</f>
        <v>0</v>
      </c>
      <c r="D30" s="14" t="e">
        <f>AF_RZiS_p!C30/AF_RZiS_p!E30</f>
        <v>#DIV/0!</v>
      </c>
      <c r="E30" s="14">
        <f>RZiS_p!E31</f>
        <v>0</v>
      </c>
      <c r="F30" s="14" t="e">
        <f>AF_RZiS_p!E30/AF_RZiS_p!G30</f>
        <v>#DIV/0!</v>
      </c>
      <c r="G30" s="14">
        <v>0</v>
      </c>
      <c r="H30" s="15"/>
    </row>
    <row r="31" spans="1:8" x14ac:dyDescent="0.25">
      <c r="A31" s="2"/>
      <c r="B31" s="24" t="s">
        <v>464</v>
      </c>
      <c r="C31" s="14">
        <f>RZiS_p!D32</f>
        <v>0</v>
      </c>
      <c r="D31" s="14" t="e">
        <f>AF_RZiS_p!C31/AF_RZiS_p!E31</f>
        <v>#DIV/0!</v>
      </c>
      <c r="E31" s="14">
        <f>RZiS_p!E32</f>
        <v>0</v>
      </c>
      <c r="F31" s="14" t="e">
        <f>AF_RZiS_p!E31/AF_RZiS_p!G31</f>
        <v>#DIV/0!</v>
      </c>
      <c r="G31" s="14">
        <v>0</v>
      </c>
      <c r="H31" s="15"/>
    </row>
    <row r="32" spans="1:8" x14ac:dyDescent="0.25">
      <c r="A32" s="2"/>
      <c r="B32" s="10" t="s">
        <v>509</v>
      </c>
      <c r="C32" s="14">
        <f>SUM(AF_RZiS_p!C29:'AF_RZiS_p'!C31)</f>
        <v>0</v>
      </c>
      <c r="D32" s="14" t="e">
        <f>AF_RZiS_p!C32/AF_RZiS_p!E32</f>
        <v>#DIV/0!</v>
      </c>
      <c r="E32" s="14">
        <f>SUM(AF_RZiS_p!E29:'AF_RZiS_p'!E31)</f>
        <v>0</v>
      </c>
      <c r="F32" s="14" t="e">
        <f>AF_RZiS_p!E32/AF_RZiS_p!G32</f>
        <v>#DIV/0!</v>
      </c>
      <c r="G32" s="14">
        <f>SUM(AF_RZiS_p!G29:'AF_RZiS_p'!G31)</f>
        <v>0</v>
      </c>
      <c r="H32" s="15"/>
    </row>
    <row r="33" spans="1:8" x14ac:dyDescent="0.25">
      <c r="A33" s="1"/>
      <c r="B33" s="16"/>
      <c r="C33" s="19"/>
      <c r="D33" s="19"/>
      <c r="E33" s="19"/>
      <c r="F33" s="19"/>
      <c r="G33" s="19"/>
      <c r="H33" s="1"/>
    </row>
    <row r="34" spans="1:8" x14ac:dyDescent="0.25">
      <c r="A34" s="2"/>
      <c r="B34" s="10" t="s">
        <v>1600</v>
      </c>
      <c r="C34" s="13">
        <f>AF_RZiS_p!C19+AF_RZiS_p!C26-AF_RZiS_p!C32</f>
        <v>0</v>
      </c>
      <c r="D34" s="13" t="e">
        <f>AF_RZiS_p!C34/AF_RZiS_p!E34</f>
        <v>#DIV/0!</v>
      </c>
      <c r="E34" s="13">
        <f>AF_RZiS_p!E19+AF_RZiS_p!E26-AF_RZiS_p!E32</f>
        <v>0</v>
      </c>
      <c r="F34" s="13" t="e">
        <f>AF_RZiS_p!E34/AF_RZiS_p!G34</f>
        <v>#DIV/0!</v>
      </c>
      <c r="G34" s="13">
        <f>AF_RZiS_p!G19+AF_RZiS_p!G26-AF_RZiS_p!G32</f>
        <v>0</v>
      </c>
      <c r="H34" s="15"/>
    </row>
    <row r="35" spans="1:8" x14ac:dyDescent="0.25">
      <c r="A35" s="2"/>
      <c r="B35" s="16"/>
      <c r="C35" s="16"/>
      <c r="D35" s="16"/>
      <c r="E35" s="16"/>
      <c r="F35" s="16"/>
      <c r="G35" s="16"/>
      <c r="H35" s="15"/>
    </row>
    <row r="36" spans="1:8" x14ac:dyDescent="0.25">
      <c r="A36" s="2"/>
      <c r="B36" s="10" t="s">
        <v>1601</v>
      </c>
      <c r="C36" s="10"/>
      <c r="D36" s="16"/>
      <c r="E36" s="10"/>
      <c r="F36" s="16"/>
      <c r="G36" s="10"/>
      <c r="H36" s="15"/>
    </row>
    <row r="37" spans="1:8" x14ac:dyDescent="0.25">
      <c r="A37" s="2"/>
      <c r="B37" s="24" t="s">
        <v>1602</v>
      </c>
      <c r="C37" s="14">
        <f>RZiS_p!D35</f>
        <v>0</v>
      </c>
      <c r="D37" s="14" t="e">
        <f>AF_RZiS_p!C37/AF_RZiS_p!E37</f>
        <v>#DIV/0!</v>
      </c>
      <c r="E37" s="14">
        <f>RZiS_p!E35</f>
        <v>0</v>
      </c>
      <c r="F37" s="14" t="e">
        <f>AF_RZiS_p!E37/AF_RZiS_p!G37</f>
        <v>#DIV/0!</v>
      </c>
      <c r="G37" s="14">
        <v>0</v>
      </c>
      <c r="H37" s="15"/>
    </row>
    <row r="38" spans="1:8" x14ac:dyDescent="0.25">
      <c r="A38" s="2"/>
      <c r="B38" s="24" t="s">
        <v>1603</v>
      </c>
      <c r="C38" s="14">
        <f>RZiS_p!D40</f>
        <v>0</v>
      </c>
      <c r="D38" s="14" t="e">
        <f>AF_RZiS_p!C38/AF_RZiS_p!E38</f>
        <v>#DIV/0!</v>
      </c>
      <c r="E38" s="14">
        <f>RZiS_p!E40</f>
        <v>0</v>
      </c>
      <c r="F38" s="14" t="e">
        <f>AF_RZiS_p!E38/AF_RZiS_p!G38</f>
        <v>#DIV/0!</v>
      </c>
      <c r="G38" s="14">
        <v>0</v>
      </c>
      <c r="H38" s="15"/>
    </row>
    <row r="39" spans="1:8" x14ac:dyDescent="0.25">
      <c r="A39" s="2"/>
      <c r="B39" s="24" t="s">
        <v>1604</v>
      </c>
      <c r="C39" s="14">
        <f>RZiS_p!D42</f>
        <v>0</v>
      </c>
      <c r="D39" s="14" t="e">
        <f>AF_RZiS_p!C39/AF_RZiS_p!E39</f>
        <v>#DIV/0!</v>
      </c>
      <c r="E39" s="14">
        <f>RZiS_p!E42</f>
        <v>0</v>
      </c>
      <c r="F39" s="14" t="e">
        <f>AF_RZiS_p!E39/AF_RZiS_p!G39</f>
        <v>#DIV/0!</v>
      </c>
      <c r="G39" s="14">
        <v>0</v>
      </c>
      <c r="H39" s="15"/>
    </row>
    <row r="40" spans="1:8" x14ac:dyDescent="0.25">
      <c r="A40" s="2"/>
      <c r="B40" s="24" t="s">
        <v>1608</v>
      </c>
      <c r="C40" s="14">
        <f>RZiS_p!D44</f>
        <v>0</v>
      </c>
      <c r="D40" s="14" t="e">
        <f>AF_RZiS_p!C40/AF_RZiS_p!E40</f>
        <v>#DIV/0!</v>
      </c>
      <c r="E40" s="14">
        <f>RZiS_p!E44</f>
        <v>0</v>
      </c>
      <c r="F40" s="14" t="e">
        <f>AF_RZiS_p!E40/AF_RZiS_p!G40</f>
        <v>#DIV/0!</v>
      </c>
      <c r="G40" s="14">
        <v>0</v>
      </c>
      <c r="H40" s="15"/>
    </row>
    <row r="41" spans="1:8" x14ac:dyDescent="0.25">
      <c r="A41" s="2"/>
      <c r="B41" s="24" t="s">
        <v>1225</v>
      </c>
      <c r="C41" s="14">
        <f>RZiS_p!D45</f>
        <v>0</v>
      </c>
      <c r="D41" s="14" t="e">
        <f>AF_RZiS_p!C41/AF_RZiS_p!E41</f>
        <v>#DIV/0!</v>
      </c>
      <c r="E41" s="14">
        <f>RZiS_p!E45</f>
        <v>0</v>
      </c>
      <c r="F41" s="14" t="e">
        <f>AF_RZiS_p!E41/AF_RZiS_p!G41</f>
        <v>#DIV/0!</v>
      </c>
      <c r="G41" s="14">
        <v>0</v>
      </c>
      <c r="H41" s="15"/>
    </row>
    <row r="42" spans="1:8" x14ac:dyDescent="0.25">
      <c r="A42" s="2"/>
      <c r="B42" s="10" t="s">
        <v>509</v>
      </c>
      <c r="C42" s="13">
        <f>SUM(AF_RZiS_p!C37:'AF_RZiS_p'!C41)</f>
        <v>0</v>
      </c>
      <c r="D42" s="13" t="e">
        <f>AF_RZiS_p!C42/AF_RZiS_p!E42</f>
        <v>#DIV/0!</v>
      </c>
      <c r="E42" s="13">
        <f>SUM(AF_RZiS_p!E37:'AF_RZiS_p'!E41)</f>
        <v>0</v>
      </c>
      <c r="F42" s="13" t="e">
        <f>AF_RZiS_p!E42/AF_RZiS_p!G42</f>
        <v>#DIV/0!</v>
      </c>
      <c r="G42" s="13">
        <f>SUM(AF_RZiS_p!G37:'AF_RZiS_p'!G41)</f>
        <v>0</v>
      </c>
      <c r="H42" s="15"/>
    </row>
    <row r="43" spans="1:8" x14ac:dyDescent="0.25">
      <c r="A43" s="2"/>
      <c r="B43" s="16"/>
      <c r="C43" s="16"/>
      <c r="D43" s="16"/>
      <c r="E43" s="16"/>
      <c r="F43" s="16"/>
      <c r="G43" s="16"/>
      <c r="H43" s="15"/>
    </row>
    <row r="44" spans="1:8" x14ac:dyDescent="0.25">
      <c r="A44" s="2"/>
      <c r="B44" s="10" t="s">
        <v>1606</v>
      </c>
      <c r="C44" s="10"/>
      <c r="D44" s="16"/>
      <c r="E44" s="10"/>
      <c r="F44" s="16"/>
      <c r="G44" s="10"/>
      <c r="H44" s="15"/>
    </row>
    <row r="45" spans="1:8" x14ac:dyDescent="0.25">
      <c r="A45" s="2"/>
      <c r="B45" s="24" t="s">
        <v>1603</v>
      </c>
      <c r="C45" s="14">
        <f>RZiS_p!D47</f>
        <v>0</v>
      </c>
      <c r="D45" s="14" t="e">
        <f>AF_RZiS_p!C45/AF_RZiS_p!E45</f>
        <v>#DIV/0!</v>
      </c>
      <c r="E45" s="14">
        <f>RZiS_p!E47</f>
        <v>0</v>
      </c>
      <c r="F45" s="14" t="e">
        <f>AF_RZiS_p!E45/AF_RZiS_p!G45</f>
        <v>#DIV/0!</v>
      </c>
      <c r="G45" s="14">
        <v>0</v>
      </c>
      <c r="H45" s="15"/>
    </row>
    <row r="46" spans="1:8" x14ac:dyDescent="0.25">
      <c r="A46" s="2"/>
      <c r="B46" s="24" t="s">
        <v>1607</v>
      </c>
      <c r="C46" s="14">
        <f>RZiS_p!D49</f>
        <v>0</v>
      </c>
      <c r="D46" s="14" t="e">
        <f>AF_RZiS_p!C46/AF_RZiS_p!E46</f>
        <v>#DIV/0!</v>
      </c>
      <c r="E46" s="14">
        <f>RZiS_p!E49</f>
        <v>0</v>
      </c>
      <c r="F46" s="14" t="e">
        <f>AF_RZiS_p!E46/AF_RZiS_p!G46</f>
        <v>#DIV/0!</v>
      </c>
      <c r="G46" s="14">
        <v>0</v>
      </c>
      <c r="H46" s="15"/>
    </row>
    <row r="47" spans="1:8" x14ac:dyDescent="0.25">
      <c r="A47" s="2"/>
      <c r="B47" s="24" t="s">
        <v>1608</v>
      </c>
      <c r="C47" s="14">
        <f>RZiS_p!D51</f>
        <v>0</v>
      </c>
      <c r="D47" s="14" t="e">
        <f>AF_RZiS_p!C47/AF_RZiS_p!E47</f>
        <v>#DIV/0!</v>
      </c>
      <c r="E47" s="14">
        <f>RZiS_p!E51</f>
        <v>0</v>
      </c>
      <c r="F47" s="14" t="e">
        <f>AF_RZiS_p!E47/AF_RZiS_p!G47</f>
        <v>#DIV/0!</v>
      </c>
      <c r="G47" s="14">
        <v>0</v>
      </c>
      <c r="H47" s="15"/>
    </row>
    <row r="48" spans="1:8" x14ac:dyDescent="0.25">
      <c r="A48" s="2"/>
      <c r="B48" s="24" t="s">
        <v>1225</v>
      </c>
      <c r="C48" s="14">
        <f>RZiS_p!D52</f>
        <v>0</v>
      </c>
      <c r="D48" s="14" t="e">
        <f>AF_RZiS_p!C48/AF_RZiS_p!E48</f>
        <v>#DIV/0!</v>
      </c>
      <c r="E48" s="14">
        <f>RZiS_p!E52</f>
        <v>0</v>
      </c>
      <c r="F48" s="14" t="e">
        <f>AF_RZiS_p!E48/AF_RZiS_p!G48</f>
        <v>#DIV/0!</v>
      </c>
      <c r="G48" s="14">
        <v>0</v>
      </c>
      <c r="H48" s="15"/>
    </row>
    <row r="49" spans="1:8" x14ac:dyDescent="0.25">
      <c r="A49" s="2"/>
      <c r="B49" s="10" t="s">
        <v>509</v>
      </c>
      <c r="C49" s="14">
        <f>SUM(AF_RZiS_p!C45:'AF_RZiS_p'!C48)</f>
        <v>0</v>
      </c>
      <c r="D49" s="14" t="e">
        <f>AF_RZiS_p!C49/AF_RZiS_p!E49</f>
        <v>#DIV/0!</v>
      </c>
      <c r="E49" s="14">
        <f>SUM(AF_RZiS_p!E45:'AF_RZiS_p'!E48)</f>
        <v>0</v>
      </c>
      <c r="F49" s="14" t="e">
        <f>AF_RZiS_p!E49/AF_RZiS_p!G49</f>
        <v>#DIV/0!</v>
      </c>
      <c r="G49" s="14">
        <f>SUM(AF_RZiS_p!G45:'AF_RZiS_p'!G48)</f>
        <v>0</v>
      </c>
      <c r="H49" s="15"/>
    </row>
    <row r="50" spans="1:8" x14ac:dyDescent="0.25">
      <c r="A50" s="1"/>
      <c r="B50" s="16"/>
      <c r="C50" s="19"/>
      <c r="D50" s="19"/>
      <c r="E50" s="19"/>
      <c r="F50" s="19"/>
      <c r="G50" s="19"/>
      <c r="H50" s="1"/>
    </row>
    <row r="51" spans="1:8" x14ac:dyDescent="0.25">
      <c r="A51" s="2"/>
      <c r="B51" s="10" t="s">
        <v>1609</v>
      </c>
      <c r="C51" s="13">
        <f>AF_RZiS_p!C34+AF_RZiS_p!C42-AF_RZiS_p!C49</f>
        <v>0</v>
      </c>
      <c r="D51" s="13" t="e">
        <f>AF_RZiS_p!C51/AF_RZiS_p!E51</f>
        <v>#DIV/0!</v>
      </c>
      <c r="E51" s="13">
        <f>AF_RZiS_p!E34+AF_RZiS_p!E42-AF_RZiS_p!E49</f>
        <v>0</v>
      </c>
      <c r="F51" s="13" t="e">
        <f>AF_RZiS_p!E51/AF_RZiS_p!G51</f>
        <v>#DIV/0!</v>
      </c>
      <c r="G51" s="13">
        <f>AF_RZiS_p!G34+AF_RZiS_p!G42-AF_RZiS_p!G49</f>
        <v>0</v>
      </c>
      <c r="H51" s="15"/>
    </row>
    <row r="52" spans="1:8" x14ac:dyDescent="0.25">
      <c r="A52" s="2"/>
      <c r="B52" s="24" t="s">
        <v>1610</v>
      </c>
      <c r="C52" s="14">
        <f>RZiS_p!D54</f>
        <v>0</v>
      </c>
      <c r="D52" s="14" t="e">
        <f>AF_RZiS_p!C52/AF_RZiS_p!E52</f>
        <v>#DIV/0!</v>
      </c>
      <c r="E52" s="14">
        <f>RZiS_p!E54</f>
        <v>0</v>
      </c>
      <c r="F52" s="14" t="e">
        <f>AF_RZiS_p!E52/AF_RZiS_p!G52</f>
        <v>#DIV/0!</v>
      </c>
      <c r="G52" s="14">
        <v>0</v>
      </c>
      <c r="H52" s="15"/>
    </row>
    <row r="53" spans="1:8" x14ac:dyDescent="0.25">
      <c r="A53" s="2"/>
      <c r="B53" s="24" t="s">
        <v>1627</v>
      </c>
      <c r="C53" s="14">
        <f>RZiS_p!D55</f>
        <v>0</v>
      </c>
      <c r="D53" s="14" t="e">
        <f>AF_RZiS_p!C53/AF_RZiS_p!E53</f>
        <v>#DIV/0!</v>
      </c>
      <c r="E53" s="14">
        <f>RZiS_p!E55</f>
        <v>0</v>
      </c>
      <c r="F53" s="14" t="e">
        <f>AF_RZiS_p!E53/AF_RZiS_p!G53</f>
        <v>#DIV/0!</v>
      </c>
      <c r="G53" s="14">
        <v>0</v>
      </c>
      <c r="H53" s="15"/>
    </row>
    <row r="54" spans="1:8" x14ac:dyDescent="0.25">
      <c r="A54" s="2"/>
      <c r="B54" s="10" t="s">
        <v>1612</v>
      </c>
      <c r="C54" s="13">
        <f>AF_RZiS_p!C51-AF_RZiS_p!C52-AF_RZiS_p!C53</f>
        <v>0</v>
      </c>
      <c r="D54" s="13" t="e">
        <f>AF_RZiS_p!C54/AF_RZiS_p!E54</f>
        <v>#DIV/0!</v>
      </c>
      <c r="E54" s="13">
        <f>AF_RZiS_p!E51-AF_RZiS_p!E52-AF_RZiS_p!E53</f>
        <v>0</v>
      </c>
      <c r="F54" s="13" t="e">
        <f>AF_RZiS_p!E54/AF_RZiS_p!G54</f>
        <v>#DIV/0!</v>
      </c>
      <c r="G54" s="13">
        <f>AF_RZiS_p!G51-AF_RZiS_p!G52-AF_RZiS_p!G53</f>
        <v>0</v>
      </c>
      <c r="H54" s="15"/>
    </row>
    <row r="55" spans="1:8" x14ac:dyDescent="0.25">
      <c r="A55" s="1"/>
      <c r="B55" s="11"/>
      <c r="C55" s="11"/>
      <c r="D55" s="11"/>
      <c r="E55" s="11"/>
      <c r="F55" s="11"/>
      <c r="G55" s="11"/>
      <c r="H55" s="1"/>
    </row>
  </sheetData>
  <pageMargins left="0.7" right="0.7" top="0.75" bottom="0.75" header="0.3" footer="0.3"/>
</worksheet>
</file>

<file path=xl/worksheets/sheet1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600-000000000000}">
  <dimension ref="A1:H5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1628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9"/>
      <c r="D3" s="29"/>
      <c r="E3" s="29"/>
      <c r="F3" s="29"/>
      <c r="G3" s="29"/>
      <c r="H3" s="1"/>
    </row>
    <row r="4" spans="1:8" x14ac:dyDescent="0.25">
      <c r="A4" s="1"/>
      <c r="B4" s="1"/>
      <c r="C4" s="29">
        <v>2016</v>
      </c>
      <c r="D4" s="29"/>
      <c r="E4" s="29">
        <v>2015</v>
      </c>
      <c r="F4" s="29"/>
      <c r="G4" s="29"/>
      <c r="H4" s="1"/>
    </row>
    <row r="5" spans="1:8" x14ac:dyDescent="0.25">
      <c r="A5" s="1"/>
      <c r="B5" s="23" t="s">
        <v>1629</v>
      </c>
      <c r="C5" s="22"/>
      <c r="D5" s="22"/>
      <c r="E5" s="22"/>
      <c r="F5" s="22"/>
      <c r="G5" s="22"/>
      <c r="H5" s="1"/>
    </row>
    <row r="6" spans="1:8" x14ac:dyDescent="0.25">
      <c r="A6" s="1"/>
      <c r="B6" s="1"/>
      <c r="C6" s="22"/>
      <c r="D6" s="22"/>
      <c r="E6" s="22"/>
      <c r="F6" s="1"/>
      <c r="G6" s="1"/>
      <c r="H6" s="1"/>
    </row>
    <row r="7" spans="1:8" x14ac:dyDescent="0.25">
      <c r="A7" s="1"/>
      <c r="B7" s="22" t="s">
        <v>1630</v>
      </c>
      <c r="C7" s="121" t="e">
        <f>AF_Bilans!C42/SUM(AF_Bilans!C33:'AF_Bilans'!C33,AF_Bilans!E33:'AF_Bilans'!E33)*200</f>
        <v>#REF!</v>
      </c>
      <c r="D7" s="22"/>
      <c r="E7" s="121" t="e">
        <f>AF_Bilans!E42/SUM(AF_Bilans!E33:'AF_Bilans'!E33,AF_Bilans!G33:'AF_Bilans'!G33)*200</f>
        <v>#REF!</v>
      </c>
      <c r="F7" s="1"/>
      <c r="G7" s="118"/>
      <c r="H7" s="1"/>
    </row>
    <row r="8" spans="1:8" x14ac:dyDescent="0.25">
      <c r="A8" s="1"/>
      <c r="B8" s="22" t="s">
        <v>1631</v>
      </c>
      <c r="C8" s="122"/>
      <c r="D8" s="22"/>
      <c r="E8" s="122"/>
      <c r="F8" s="1"/>
      <c r="G8" s="105"/>
      <c r="H8" s="1"/>
    </row>
    <row r="9" spans="1:8" x14ac:dyDescent="0.25">
      <c r="A9" s="1"/>
      <c r="B9" s="1"/>
      <c r="C9" s="22"/>
      <c r="D9" s="22"/>
      <c r="E9" s="22"/>
      <c r="F9" s="1"/>
      <c r="G9" s="1"/>
      <c r="H9" s="1"/>
    </row>
    <row r="10" spans="1:8" x14ac:dyDescent="0.25">
      <c r="A10" s="1"/>
      <c r="B10" s="23" t="s">
        <v>1632</v>
      </c>
      <c r="C10" s="22"/>
      <c r="D10" s="22"/>
      <c r="E10" s="22"/>
      <c r="F10" s="1"/>
      <c r="G10" s="1"/>
      <c r="H10" s="1"/>
    </row>
    <row r="11" spans="1:8" x14ac:dyDescent="0.25">
      <c r="A11" s="1"/>
      <c r="B11" s="1"/>
      <c r="C11" s="22"/>
      <c r="D11" s="22"/>
      <c r="E11" s="22"/>
      <c r="F11" s="1"/>
      <c r="G11" s="1"/>
      <c r="H11" s="1"/>
    </row>
    <row r="12" spans="1:8" x14ac:dyDescent="0.25">
      <c r="A12" s="1"/>
      <c r="B12" s="22" t="s">
        <v>1630</v>
      </c>
      <c r="C12" s="121" t="e">
        <f>AF_Bilans!C42/SUM(AF_Bilans!C44:'AF_Bilans'!C44,AF_Bilans!E44:'AF_Bilans'!E44)*200</f>
        <v>#REF!</v>
      </c>
      <c r="D12" s="22"/>
      <c r="E12" s="121" t="e">
        <f>AF_Bilans!E42/SUM(AF_Bilans!E44:'AF_Bilans'!E44,AF_Bilans!G44:'AF_Bilans'!G44)*200</f>
        <v>#REF!</v>
      </c>
      <c r="F12" s="1"/>
      <c r="G12" s="118"/>
      <c r="H12" s="1"/>
    </row>
    <row r="13" spans="1:8" x14ac:dyDescent="0.25">
      <c r="A13" s="1"/>
      <c r="B13" s="22" t="s">
        <v>1633</v>
      </c>
      <c r="C13" s="122"/>
      <c r="D13" s="22"/>
      <c r="E13" s="122"/>
      <c r="F13" s="1"/>
      <c r="G13" s="105"/>
      <c r="H13" s="1"/>
    </row>
    <row r="14" spans="1:8" x14ac:dyDescent="0.25">
      <c r="A14" s="1"/>
      <c r="B14" s="1"/>
      <c r="C14" s="22"/>
      <c r="D14" s="22"/>
      <c r="E14" s="22"/>
      <c r="F14" s="1"/>
      <c r="G14" s="1"/>
      <c r="H14" s="1"/>
    </row>
    <row r="15" spans="1:8" x14ac:dyDescent="0.25">
      <c r="A15" s="1"/>
      <c r="B15" s="23" t="s">
        <v>1634</v>
      </c>
      <c r="C15" s="22"/>
      <c r="D15" s="22"/>
      <c r="E15" s="22"/>
      <c r="F15" s="1"/>
      <c r="G15" s="1"/>
      <c r="H15" s="1"/>
    </row>
    <row r="16" spans="1:8" x14ac:dyDescent="0.25">
      <c r="A16" s="1"/>
      <c r="B16" s="1"/>
      <c r="C16" s="22"/>
      <c r="D16" s="22"/>
      <c r="E16" s="22"/>
      <c r="F16" s="1"/>
      <c r="G16" s="1"/>
      <c r="H16" s="1"/>
    </row>
    <row r="17" spans="1:8" x14ac:dyDescent="0.25">
      <c r="A17" s="1"/>
      <c r="B17" s="22" t="s">
        <v>1630</v>
      </c>
      <c r="C17" s="121" t="e">
        <f>AF_Bilans!C42/(nota_035!C27+nota_035!D27)*100</f>
        <v>#DIV/0!</v>
      </c>
      <c r="D17" s="22"/>
      <c r="E17" s="121">
        <f>AF_RZiS_p!C34+AF_RZiS_p!C42-AF_RZiS_p!C49</f>
        <v>0</v>
      </c>
      <c r="F17" s="1"/>
      <c r="G17" s="118"/>
      <c r="H17" s="1"/>
    </row>
    <row r="18" spans="1:8" x14ac:dyDescent="0.25">
      <c r="A18" s="1"/>
      <c r="B18" s="22" t="s">
        <v>1635</v>
      </c>
      <c r="C18" s="122"/>
      <c r="D18" s="22"/>
      <c r="E18" s="122"/>
      <c r="F18" s="1"/>
      <c r="G18" s="105"/>
      <c r="H18" s="1"/>
    </row>
    <row r="19" spans="1:8" x14ac:dyDescent="0.25">
      <c r="A19" s="1"/>
      <c r="B19" s="1"/>
      <c r="C19" s="22"/>
      <c r="D19" s="22"/>
      <c r="E19" s="22"/>
      <c r="F19" s="1"/>
      <c r="G19" s="1"/>
      <c r="H19" s="1"/>
    </row>
    <row r="20" spans="1:8" x14ac:dyDescent="0.25">
      <c r="A20" s="1"/>
      <c r="B20" s="23" t="s">
        <v>1636</v>
      </c>
      <c r="C20" s="22"/>
      <c r="D20" s="22"/>
      <c r="E20" s="22"/>
      <c r="F20" s="1"/>
      <c r="G20" s="1"/>
      <c r="H20" s="1"/>
    </row>
    <row r="21" spans="1:8" x14ac:dyDescent="0.25">
      <c r="A21" s="1"/>
      <c r="B21" s="1"/>
      <c r="C21" s="22"/>
      <c r="D21" s="22"/>
      <c r="E21" s="22"/>
      <c r="F21" s="1"/>
      <c r="G21" s="1"/>
      <c r="H21" s="1"/>
    </row>
    <row r="22" spans="1:8" x14ac:dyDescent="0.25">
      <c r="A22" s="1"/>
      <c r="B22" s="22" t="s">
        <v>1637</v>
      </c>
      <c r="C22" s="121">
        <f>SUM(AF_Bilans!C27,-Aktywa!D58,-Aktywa!D63,-Aktywa!E68)/SUM(AF_Bilans!C49,-Pasywa!E39,-Pasywa!E44,-Pasywa!E52)</f>
        <v>5.8338777314464192</v>
      </c>
      <c r="D22" s="22"/>
      <c r="E22" s="121" t="e">
        <f>SUM(AF_Bilans!E27,-Aktywa!E58,-Aktywa!E63,-Aktywa!#REF!)/SUM(AF_Bilans!E49,-Pasywa!#REF!,-Pasywa!#REF!,-Pasywa!#REF!)</f>
        <v>#REF!</v>
      </c>
      <c r="F22" s="1"/>
      <c r="G22" s="118"/>
      <c r="H22" s="1"/>
    </row>
    <row r="23" spans="1:8" x14ac:dyDescent="0.25">
      <c r="A23" s="1"/>
      <c r="B23" s="22" t="s">
        <v>1572</v>
      </c>
      <c r="C23" s="122"/>
      <c r="D23" s="22"/>
      <c r="E23" s="122"/>
      <c r="F23" s="1"/>
      <c r="G23" s="105"/>
      <c r="H23" s="1"/>
    </row>
    <row r="24" spans="1:8" x14ac:dyDescent="0.25">
      <c r="A24" s="1"/>
      <c r="B24" s="1"/>
      <c r="C24" s="22"/>
      <c r="D24" s="22"/>
      <c r="E24" s="22"/>
      <c r="F24" s="1"/>
      <c r="G24" s="1"/>
      <c r="H24" s="1"/>
    </row>
    <row r="25" spans="1:8" x14ac:dyDescent="0.25">
      <c r="A25" s="1"/>
      <c r="B25" s="23" t="s">
        <v>1638</v>
      </c>
      <c r="C25" s="22"/>
      <c r="D25" s="22"/>
      <c r="E25" s="22"/>
      <c r="F25" s="1"/>
      <c r="G25" s="1"/>
      <c r="H25" s="1"/>
    </row>
    <row r="26" spans="1:8" x14ac:dyDescent="0.25">
      <c r="A26" s="1"/>
      <c r="B26" s="1"/>
      <c r="C26" s="22"/>
      <c r="D26" s="22"/>
      <c r="E26" s="22"/>
      <c r="F26" s="1"/>
      <c r="G26" s="1"/>
      <c r="H26" s="1"/>
    </row>
    <row r="27" spans="1:8" x14ac:dyDescent="0.25">
      <c r="A27" s="1"/>
      <c r="B27" s="22" t="s">
        <v>1639</v>
      </c>
      <c r="C27" s="121">
        <f>SUM(AF_Bilans!C27,-Aktywa!D58,-Aktywa!D63,-Aktywa!E68,-Aktywa!D47)/SUM(AF_Bilans!C49,-Pasywa!E39,-Pasywa!E44,-Pasywa!E5)</f>
        <v>-1.808811066174421</v>
      </c>
      <c r="D27" s="22"/>
      <c r="E27" s="121" t="e">
        <f>SUM(AF_Bilans!E27,-Aktywa!E58,-Aktywa!E63,-Aktywa!#REF!,-Aktywa!E47)/SUM(AF_Bilans!E49,-Pasywa!#REF!,-Pasywa!#REF!,-Pasywa!#REF!)</f>
        <v>#REF!</v>
      </c>
      <c r="F27" s="1"/>
      <c r="G27" s="118"/>
      <c r="H27" s="1"/>
    </row>
    <row r="28" spans="1:8" x14ac:dyDescent="0.25">
      <c r="A28" s="1"/>
      <c r="B28" s="22" t="s">
        <v>1640</v>
      </c>
      <c r="C28" s="122"/>
      <c r="D28" s="22"/>
      <c r="E28" s="122"/>
      <c r="F28" s="1"/>
      <c r="G28" s="105"/>
      <c r="H28" s="1"/>
    </row>
    <row r="29" spans="1:8" x14ac:dyDescent="0.25">
      <c r="A29" s="1"/>
      <c r="B29" s="1"/>
      <c r="C29" s="22"/>
      <c r="D29" s="22"/>
      <c r="E29" s="22"/>
      <c r="F29" s="1"/>
      <c r="G29" s="1"/>
      <c r="H29" s="1"/>
    </row>
    <row r="30" spans="1:8" x14ac:dyDescent="0.25">
      <c r="A30" s="1"/>
      <c r="B30" s="23" t="s">
        <v>1641</v>
      </c>
      <c r="C30" s="22"/>
      <c r="D30" s="22"/>
      <c r="E30" s="22"/>
      <c r="F30" s="1"/>
      <c r="G30" s="1"/>
      <c r="H30" s="1"/>
    </row>
    <row r="31" spans="1:8" x14ac:dyDescent="0.25">
      <c r="A31" s="1"/>
      <c r="B31" s="1"/>
      <c r="C31" s="22"/>
      <c r="D31" s="22"/>
      <c r="E31" s="22"/>
      <c r="F31" s="1"/>
      <c r="G31" s="1"/>
      <c r="H31" s="1"/>
    </row>
    <row r="32" spans="1:8" x14ac:dyDescent="0.25">
      <c r="A32" s="1"/>
      <c r="B32" s="22" t="s">
        <v>1642</v>
      </c>
      <c r="C32" s="121" t="e">
        <f>SUM(AF_Bilans!C17:'AF_Bilans'!C17,AF_Bilans!E17:'AF_Bilans'!E17,AF_Bilans!C20:'AF_Bilans'!C20,AF_Bilans!E20:'AF_Bilans'!E20,AF_Bilans!C23:'AF_Bilans'!C23,AF_Bilans!E23:'AF_Bilans'!E23)/(nota_035!C27+nota_035!D27)*365/2</f>
        <v>#DIV/0!</v>
      </c>
      <c r="D32" s="22"/>
      <c r="E32" s="121" t="e">
        <f>SUM(AF_Bilans!E17:'AF_Bilans'!E17,AF_Bilans!G17:'AF_Bilans'!G17,AF_Bilans!E20:'AF_Bilans'!E20,AF_Bilans!G20:'AF_Bilans'!G20,AF_Bilans!E23:'AF_Bilans'!E23,AF_Bilans!G23:'AF_Bilans'!G23)/(nota_035!E27+nota_035!F27)*365/2</f>
        <v>#DIV/0!</v>
      </c>
      <c r="F32" s="1"/>
      <c r="G32" s="118"/>
      <c r="H32" s="1"/>
    </row>
    <row r="33" spans="1:8" x14ac:dyDescent="0.25">
      <c r="A33" s="1"/>
      <c r="B33" s="22" t="s">
        <v>1643</v>
      </c>
      <c r="C33" s="122"/>
      <c r="D33" s="22"/>
      <c r="E33" s="122"/>
      <c r="F33" s="1"/>
      <c r="G33" s="105"/>
      <c r="H33" s="1"/>
    </row>
    <row r="34" spans="1:8" x14ac:dyDescent="0.25">
      <c r="A34" s="1"/>
      <c r="B34" s="1"/>
      <c r="C34" s="22"/>
      <c r="D34" s="22"/>
      <c r="E34" s="22"/>
      <c r="F34" s="1"/>
      <c r="G34" s="1"/>
      <c r="H34" s="1"/>
    </row>
    <row r="35" spans="1:8" ht="30" x14ac:dyDescent="0.25">
      <c r="A35" s="1"/>
      <c r="B35" s="23" t="s">
        <v>1644</v>
      </c>
      <c r="C35" s="22"/>
      <c r="D35" s="22"/>
      <c r="E35" s="22"/>
      <c r="F35" s="1"/>
      <c r="G35" s="1"/>
      <c r="H35" s="1"/>
    </row>
    <row r="36" spans="1:8" x14ac:dyDescent="0.25">
      <c r="A36" s="1"/>
      <c r="B36" s="1"/>
      <c r="C36" s="22"/>
      <c r="D36" s="22"/>
      <c r="E36" s="22"/>
      <c r="F36" s="1"/>
      <c r="G36" s="1"/>
      <c r="H36" s="1"/>
    </row>
    <row r="37" spans="1:8" x14ac:dyDescent="0.25">
      <c r="A37" s="1"/>
      <c r="B37" s="22" t="s">
        <v>1645</v>
      </c>
      <c r="C37" s="121">
        <f>SUM(Pasywa!E5:'Pasywa'!E5,Pasywa!E21:'Pasywa'!E21,Pasywa!E24:'Pasywa'!E24)*100/Aktywa!D4/100</f>
        <v>4.737964388505004</v>
      </c>
      <c r="D37" s="22"/>
      <c r="E37" s="121" t="e">
        <f>SUM(Pasywa!#REF!:Pasywa!#REF!,Pasywa!#REF!:Pasywa!#REF!,Pasywa!#REF!:Pasywa!#REF!)*100/Aktywa!E4/100</f>
        <v>#REF!</v>
      </c>
      <c r="F37" s="1"/>
      <c r="G37" s="118"/>
      <c r="H37" s="1"/>
    </row>
    <row r="38" spans="1:8" x14ac:dyDescent="0.25">
      <c r="A38" s="1"/>
      <c r="B38" s="22" t="s">
        <v>1646</v>
      </c>
      <c r="C38" s="122"/>
      <c r="D38" s="22"/>
      <c r="E38" s="122"/>
      <c r="F38" s="1"/>
      <c r="G38" s="105"/>
      <c r="H38" s="1"/>
    </row>
    <row r="39" spans="1:8" x14ac:dyDescent="0.25">
      <c r="A39" s="1"/>
      <c r="B39" s="1"/>
      <c r="C39" s="22"/>
      <c r="D39" s="22"/>
      <c r="E39" s="22"/>
      <c r="F39" s="1"/>
      <c r="G39" s="1"/>
      <c r="H39" s="1"/>
    </row>
    <row r="40" spans="1:8" x14ac:dyDescent="0.25">
      <c r="A40" s="1"/>
      <c r="B40" s="23" t="s">
        <v>1647</v>
      </c>
      <c r="C40" s="22"/>
      <c r="D40" s="22"/>
      <c r="E40" s="22"/>
      <c r="F40" s="1"/>
      <c r="G40" s="1"/>
      <c r="H40" s="1"/>
    </row>
    <row r="41" spans="1:8" x14ac:dyDescent="0.25">
      <c r="A41" s="1"/>
      <c r="B41" s="1"/>
      <c r="C41" s="22"/>
      <c r="D41" s="22"/>
      <c r="E41" s="22"/>
      <c r="F41" s="1"/>
      <c r="G41" s="1"/>
      <c r="H41" s="1"/>
    </row>
    <row r="42" spans="1:8" x14ac:dyDescent="0.25">
      <c r="A42" s="1"/>
      <c r="B42" s="22" t="s">
        <v>1648</v>
      </c>
      <c r="C42" s="121" t="e">
        <f>AF_Bilans!C44/nota_115!C9</f>
        <v>#DIV/0!</v>
      </c>
      <c r="D42" s="22"/>
      <c r="E42" s="121" t="e">
        <f>AF_Bilans!E44/nota_115!D9</f>
        <v>#REF!</v>
      </c>
      <c r="F42" s="1"/>
      <c r="G42" s="118"/>
      <c r="H42" s="1"/>
    </row>
    <row r="43" spans="1:8" x14ac:dyDescent="0.25">
      <c r="A43" s="1"/>
      <c r="B43" s="22" t="s">
        <v>1649</v>
      </c>
      <c r="C43" s="122"/>
      <c r="D43" s="22"/>
      <c r="E43" s="122"/>
      <c r="F43" s="1"/>
      <c r="G43" s="105"/>
      <c r="H43" s="1"/>
    </row>
    <row r="44" spans="1:8" x14ac:dyDescent="0.25">
      <c r="A44" s="1"/>
      <c r="B44" s="1"/>
      <c r="C44" s="22"/>
      <c r="D44" s="22"/>
      <c r="E44" s="22"/>
      <c r="F44" s="1"/>
      <c r="G44" s="1"/>
      <c r="H44" s="1"/>
    </row>
    <row r="45" spans="1:8" x14ac:dyDescent="0.25">
      <c r="A45" s="1"/>
      <c r="B45" s="23" t="s">
        <v>1650</v>
      </c>
      <c r="C45" s="22"/>
      <c r="D45" s="22"/>
      <c r="E45" s="22"/>
      <c r="F45" s="1"/>
      <c r="G45" s="1"/>
      <c r="H45" s="1"/>
    </row>
    <row r="46" spans="1:8" x14ac:dyDescent="0.25">
      <c r="A46" s="1"/>
      <c r="B46" s="1"/>
      <c r="C46" s="22"/>
      <c r="D46" s="22"/>
      <c r="E46" s="22"/>
      <c r="F46" s="1"/>
      <c r="G46" s="1"/>
      <c r="H46" s="1"/>
    </row>
    <row r="47" spans="1:8" x14ac:dyDescent="0.25">
      <c r="A47" s="1"/>
      <c r="B47" s="22" t="s">
        <v>1651</v>
      </c>
      <c r="C47" s="121" t="e">
        <f>AF_RZiS_p!C54/nota_115!C9</f>
        <v>#DIV/0!</v>
      </c>
      <c r="D47" s="22"/>
      <c r="E47" s="121" t="e">
        <f>AF_RZiS_p!E54/nota_115!D9</f>
        <v>#DIV/0!</v>
      </c>
      <c r="F47" s="1"/>
      <c r="G47" s="118"/>
      <c r="H47" s="1"/>
    </row>
    <row r="48" spans="1:8" x14ac:dyDescent="0.25">
      <c r="A48" s="1"/>
      <c r="B48" s="22" t="s">
        <v>1649</v>
      </c>
      <c r="C48" s="122"/>
      <c r="D48" s="22"/>
      <c r="E48" s="122"/>
      <c r="F48" s="1"/>
      <c r="G48" s="105"/>
      <c r="H48" s="1"/>
    </row>
    <row r="49" spans="1:8" x14ac:dyDescent="0.25">
      <c r="A49" s="1"/>
      <c r="B49" s="1"/>
      <c r="C49" s="1"/>
      <c r="D49" s="1"/>
      <c r="E49" s="1"/>
      <c r="F49" s="1"/>
      <c r="G49" s="1"/>
      <c r="H49" s="1"/>
    </row>
    <row r="50" spans="1:8" x14ac:dyDescent="0.25">
      <c r="A50" s="1"/>
      <c r="B50" s="1" t="s">
        <v>1652</v>
      </c>
      <c r="C50" s="1"/>
      <c r="D50" s="1"/>
      <c r="E50" s="1"/>
      <c r="F50" s="1"/>
      <c r="G50" s="1"/>
      <c r="H50" s="1"/>
    </row>
  </sheetData>
  <mergeCells count="27">
    <mergeCell ref="G47:G48"/>
    <mergeCell ref="E42:E43"/>
    <mergeCell ref="E47:E48"/>
    <mergeCell ref="G7:G8"/>
    <mergeCell ref="G12:G13"/>
    <mergeCell ref="G17:G18"/>
    <mergeCell ref="G22:G23"/>
    <mergeCell ref="G27:G28"/>
    <mergeCell ref="G32:G33"/>
    <mergeCell ref="G37:G38"/>
    <mergeCell ref="G42:G43"/>
    <mergeCell ref="C37:C38"/>
    <mergeCell ref="C42:C43"/>
    <mergeCell ref="C47:C48"/>
    <mergeCell ref="E7:E8"/>
    <mergeCell ref="E12:E13"/>
    <mergeCell ref="E17:E18"/>
    <mergeCell ref="E22:E23"/>
    <mergeCell ref="E27:E28"/>
    <mergeCell ref="E32:E33"/>
    <mergeCell ref="E37:E38"/>
    <mergeCell ref="C7:C8"/>
    <mergeCell ref="C12:C13"/>
    <mergeCell ref="C17:C18"/>
    <mergeCell ref="C22:C23"/>
    <mergeCell ref="C27:C28"/>
    <mergeCell ref="C32:C33"/>
  </mergeCells>
  <pageMargins left="0.7" right="0.7" top="0.75" bottom="0.75" header="0.3" footer="0.3"/>
</worksheet>
</file>

<file path=xl/worksheets/sheet1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700-000000000000}">
  <dimension ref="A1:H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1653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9"/>
      <c r="D3" s="29"/>
      <c r="E3" s="29"/>
      <c r="F3" s="29"/>
      <c r="G3" s="29"/>
      <c r="H3" s="1"/>
    </row>
    <row r="4" spans="1:8" x14ac:dyDescent="0.25">
      <c r="A4" s="1"/>
      <c r="B4" s="1"/>
      <c r="C4" s="29">
        <v>2016</v>
      </c>
      <c r="D4" s="29"/>
      <c r="E4" s="29">
        <v>2015</v>
      </c>
      <c r="F4" s="29"/>
      <c r="G4" s="29"/>
      <c r="H4" s="1"/>
    </row>
    <row r="5" spans="1:8" x14ac:dyDescent="0.25">
      <c r="A5" s="1"/>
      <c r="B5" s="23" t="s">
        <v>1654</v>
      </c>
      <c r="C5" s="22"/>
      <c r="D5" s="22"/>
      <c r="E5" s="22"/>
      <c r="F5" s="1"/>
      <c r="G5" s="1"/>
      <c r="H5" s="1"/>
    </row>
    <row r="6" spans="1:8" x14ac:dyDescent="0.25">
      <c r="A6" s="1"/>
      <c r="B6" s="1"/>
      <c r="C6" s="22"/>
      <c r="D6" s="22"/>
      <c r="E6" s="22"/>
      <c r="F6" s="1"/>
      <c r="G6" s="1"/>
      <c r="H6" s="1"/>
    </row>
    <row r="7" spans="1:8" x14ac:dyDescent="0.25">
      <c r="A7" s="1"/>
      <c r="B7" s="22" t="s">
        <v>1655</v>
      </c>
      <c r="C7" s="121" t="e">
        <f>SUM(AF_Bilans!C51:'AF_Bilans'!C51,AF_Bilans!E51:'AF_Bilans'!E51,AF_Bilans!C57:'AF_Bilans'!C57,AF_Bilans!E57:'AF_Bilans'!E57)/2*365/AF_RZiS_k!C14</f>
        <v>#REF!</v>
      </c>
      <c r="D7" s="22"/>
      <c r="E7" s="121" t="e">
        <f>SUM(AF_Bilans!E51:'AF_Bilans'!E51,AF_Bilans!G51:'AF_Bilans'!G51,AF_Bilans!E57:'AF_Bilans'!E57,AF_Bilans!G57:'AF_Bilans'!G57)/2*365/AF_RZiS_k!E14</f>
        <v>#REF!</v>
      </c>
      <c r="F7" s="1"/>
      <c r="G7" s="118"/>
      <c r="H7" s="1"/>
    </row>
    <row r="8" spans="1:8" ht="30" x14ac:dyDescent="0.25">
      <c r="A8" s="1"/>
      <c r="B8" s="22" t="s">
        <v>1656</v>
      </c>
      <c r="C8" s="122"/>
      <c r="D8" s="22"/>
      <c r="E8" s="122"/>
      <c r="F8" s="1"/>
      <c r="G8" s="105"/>
      <c r="H8" s="1"/>
    </row>
    <row r="9" spans="1:8" x14ac:dyDescent="0.25">
      <c r="A9" s="1"/>
      <c r="B9" s="1"/>
      <c r="C9" s="22"/>
      <c r="D9" s="22"/>
      <c r="E9" s="22"/>
      <c r="F9" s="22"/>
      <c r="G9" s="22"/>
      <c r="H9" s="1"/>
    </row>
    <row r="10" spans="1:8" x14ac:dyDescent="0.25">
      <c r="A10" s="1"/>
      <c r="B10" s="23" t="s">
        <v>1657</v>
      </c>
      <c r="C10" s="22"/>
      <c r="D10" s="22"/>
      <c r="E10" s="22"/>
      <c r="F10" s="1"/>
      <c r="G10" s="1"/>
      <c r="H10" s="1"/>
    </row>
    <row r="11" spans="1:8" x14ac:dyDescent="0.25">
      <c r="A11" s="1"/>
      <c r="B11" s="1"/>
      <c r="C11" s="22"/>
      <c r="D11" s="22"/>
      <c r="E11" s="22"/>
      <c r="F11" s="1"/>
      <c r="G11" s="1"/>
      <c r="H11" s="1"/>
    </row>
    <row r="12" spans="1:8" x14ac:dyDescent="0.25">
      <c r="A12" s="1"/>
      <c r="B12" s="22" t="s">
        <v>1658</v>
      </c>
      <c r="C12" s="121">
        <f>SUM(AF_Bilans!C14:'AF_Bilans'!C14,AF_Bilans!E14:'AF_Bilans'!E14)/2*365/AF_RZiS_k!C14</f>
        <v>148.3462130625507</v>
      </c>
      <c r="D12" s="22"/>
      <c r="E12" s="121" t="e">
        <f>SUM(AF_Bilans!E14:'AF_Bilans'!E14,AF_Bilans!G14:'AF_Bilans'!G14)/2*365/AF_RZiS_k!E14</f>
        <v>#REF!</v>
      </c>
      <c r="F12" s="1"/>
      <c r="G12" s="118"/>
      <c r="H12" s="1"/>
    </row>
    <row r="13" spans="1:8" ht="30" x14ac:dyDescent="0.25">
      <c r="A13" s="1"/>
      <c r="B13" s="22" t="s">
        <v>1656</v>
      </c>
      <c r="C13" s="122"/>
      <c r="D13" s="22"/>
      <c r="E13" s="122"/>
      <c r="F13" s="1"/>
      <c r="G13" s="105"/>
      <c r="H13" s="1"/>
    </row>
    <row r="14" spans="1:8" x14ac:dyDescent="0.25">
      <c r="A14" s="1"/>
      <c r="B14" s="1"/>
      <c r="C14" s="22"/>
      <c r="D14" s="22"/>
      <c r="E14" s="22"/>
      <c r="F14" s="1"/>
      <c r="G14" s="1"/>
      <c r="H14" s="1"/>
    </row>
    <row r="15" spans="1:8" x14ac:dyDescent="0.25">
      <c r="A15" s="1"/>
      <c r="B15" s="23" t="s">
        <v>1659</v>
      </c>
      <c r="C15" s="22"/>
      <c r="D15" s="22"/>
      <c r="E15" s="22"/>
      <c r="F15" s="1"/>
      <c r="G15" s="1"/>
      <c r="H15" s="1"/>
    </row>
    <row r="16" spans="1:8" x14ac:dyDescent="0.25">
      <c r="A16" s="1"/>
      <c r="B16" s="1"/>
      <c r="C16" s="22"/>
      <c r="D16" s="22"/>
      <c r="E16" s="22"/>
      <c r="F16" s="1"/>
      <c r="G16" s="1"/>
      <c r="H16" s="1"/>
    </row>
    <row r="17" spans="1:8" x14ac:dyDescent="0.25">
      <c r="A17" s="1"/>
      <c r="B17" s="22" t="s">
        <v>1660</v>
      </c>
      <c r="C17" s="121">
        <f>AF_RZiS_k!C22/AF_RZiS_k!C7</f>
        <v>0.10269669592461084</v>
      </c>
      <c r="D17" s="22"/>
      <c r="E17" s="121" t="e">
        <f>AF_RZiS_k!E22/AF_RZiS_k!E7</f>
        <v>#REF!</v>
      </c>
      <c r="F17" s="1"/>
      <c r="G17" s="118"/>
      <c r="H17" s="1"/>
    </row>
    <row r="18" spans="1:8" x14ac:dyDescent="0.25">
      <c r="A18" s="1"/>
      <c r="B18" s="22" t="s">
        <v>1661</v>
      </c>
      <c r="C18" s="122"/>
      <c r="D18" s="22"/>
      <c r="E18" s="122"/>
      <c r="F18" s="1"/>
      <c r="G18" s="105"/>
      <c r="H18" s="1"/>
    </row>
    <row r="19" spans="1:8" x14ac:dyDescent="0.25">
      <c r="A19" s="1"/>
      <c r="B19" s="1"/>
      <c r="C19" s="22"/>
      <c r="D19" s="22"/>
      <c r="E19" s="22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179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334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14"/>
      <c r="C5" s="112" t="s">
        <v>544</v>
      </c>
      <c r="D5" s="113"/>
      <c r="E5" s="113"/>
      <c r="F5" s="113"/>
      <c r="G5" s="113"/>
      <c r="H5" s="113"/>
      <c r="I5" s="15"/>
    </row>
    <row r="6" spans="1:9" ht="45" x14ac:dyDescent="0.25">
      <c r="A6" s="2"/>
      <c r="B6" s="115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SUM(nota_008!C7:'nota_008'!G7)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SUM(nota_008!C8:'nota_008'!G8)</f>
        <v>0</v>
      </c>
      <c r="I8" s="15"/>
    </row>
    <row r="9" spans="1:9" x14ac:dyDescent="0.25">
      <c r="A9" s="2"/>
      <c r="B9" s="10" t="s">
        <v>483</v>
      </c>
      <c r="C9" s="13">
        <f>SUM(nota_008!C10:'nota_008'!C12)</f>
        <v>0</v>
      </c>
      <c r="D9" s="13">
        <f>SUM(nota_008!D10:'nota_008'!D12)</f>
        <v>0</v>
      </c>
      <c r="E9" s="13">
        <f>SUM(nota_008!E10:'nota_008'!E12)</f>
        <v>0</v>
      </c>
      <c r="F9" s="13">
        <f>SUM(nota_008!F10:'nota_008'!F12)</f>
        <v>0</v>
      </c>
      <c r="G9" s="13">
        <f>SUM(nota_008!G10:'nota_008'!G12)</f>
        <v>0</v>
      </c>
      <c r="H9" s="13">
        <f>SUM(nota_008!C9:'nota_008'!G9)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SUM(nota_008!C10:'nota_008'!G10)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SUM(nota_008!C11:'nota_008'!G11)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SUM(nota_008!C12:'nota_008'!G12)</f>
        <v>0</v>
      </c>
      <c r="I12" s="15"/>
    </row>
    <row r="13" spans="1:9" x14ac:dyDescent="0.25">
      <c r="A13" s="2"/>
      <c r="B13" s="10" t="s">
        <v>487</v>
      </c>
      <c r="C13" s="13">
        <f>SUM(nota_008!C14:'nota_008'!C16)</f>
        <v>0</v>
      </c>
      <c r="D13" s="13">
        <f>SUM(nota_008!D14:'nota_008'!D16)</f>
        <v>0</v>
      </c>
      <c r="E13" s="13">
        <f>SUM(nota_008!E14:'nota_008'!E16)</f>
        <v>0</v>
      </c>
      <c r="F13" s="13">
        <f>SUM(nota_008!F14:'nota_008'!F16)</f>
        <v>0</v>
      </c>
      <c r="G13" s="13">
        <f>SUM(nota_008!G14:'nota_008'!G16)</f>
        <v>0</v>
      </c>
      <c r="H13" s="13">
        <f>SUM(nota_008!C13:'nota_008'!G13)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SUM(nota_008!C14:'nota_008'!G14)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SUM(nota_008!C15:'nota_008'!G15)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SUM(nota_008!C16:'nota_008'!G16)</f>
        <v>0</v>
      </c>
      <c r="I16" s="15"/>
    </row>
    <row r="17" spans="1:9" x14ac:dyDescent="0.25">
      <c r="A17" s="2"/>
      <c r="B17" s="10" t="s">
        <v>531</v>
      </c>
      <c r="C17" s="13">
        <f>nota_008!C7+nota_008!C9-nota_008!C13</f>
        <v>0</v>
      </c>
      <c r="D17" s="13">
        <f>nota_008!D7+nota_008!D9-nota_008!D13</f>
        <v>0</v>
      </c>
      <c r="E17" s="13">
        <f>nota_008!E7+nota_008!E9-nota_008!E13</f>
        <v>0</v>
      </c>
      <c r="F17" s="13">
        <f>nota_008!F7+nota_008!F9-nota_008!F13</f>
        <v>0</v>
      </c>
      <c r="G17" s="13">
        <f>nota_008!G7+nota_008!G9-nota_008!G13</f>
        <v>0</v>
      </c>
      <c r="H17" s="13">
        <f>SUM(nota_008!C17:'nota_008'!G17)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SUM(nota_008!C18:'nota_008'!G18)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109"/>
      <c r="C21" s="105"/>
      <c r="D21" s="105"/>
      <c r="E21" s="105"/>
      <c r="F21" s="105"/>
      <c r="G21" s="105"/>
      <c r="H21" s="105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800-000000000000}">
  <dimension ref="A1:H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71.7109375" customWidth="1"/>
    <col min="3" max="3" width="28.7109375" customWidth="1"/>
    <col min="4" max="4" width="3.7109375" customWidth="1"/>
    <col min="5" max="5" width="28.7109375" customWidth="1"/>
    <col min="6" max="6" width="3.7109375" customWidth="1"/>
    <col min="7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1662</v>
      </c>
      <c r="C2" s="1"/>
      <c r="D2" s="1"/>
      <c r="E2" s="1"/>
      <c r="F2" s="1"/>
      <c r="G2" s="1"/>
      <c r="H2" s="1"/>
    </row>
    <row r="3" spans="1:8" x14ac:dyDescent="0.25">
      <c r="A3" s="1"/>
      <c r="B3" s="1"/>
      <c r="C3" s="29"/>
      <c r="D3" s="29"/>
      <c r="E3" s="29"/>
      <c r="F3" s="29"/>
      <c r="G3" s="29"/>
      <c r="H3" s="1"/>
    </row>
    <row r="4" spans="1:8" x14ac:dyDescent="0.25">
      <c r="A4" s="1"/>
      <c r="B4" s="1"/>
      <c r="C4" s="29">
        <v>2016</v>
      </c>
      <c r="D4" s="29"/>
      <c r="E4" s="29">
        <v>2015</v>
      </c>
      <c r="F4" s="29"/>
      <c r="G4" s="29"/>
      <c r="H4" s="1"/>
    </row>
    <row r="5" spans="1:8" x14ac:dyDescent="0.25">
      <c r="A5" s="1"/>
      <c r="B5" s="23" t="s">
        <v>1654</v>
      </c>
      <c r="C5" s="22"/>
      <c r="D5" s="22"/>
      <c r="E5" s="22"/>
      <c r="F5" s="1"/>
      <c r="G5" s="1"/>
      <c r="H5" s="1"/>
    </row>
    <row r="6" spans="1:8" x14ac:dyDescent="0.25">
      <c r="A6" s="1"/>
      <c r="B6" s="1"/>
      <c r="C6" s="22"/>
      <c r="D6" s="22"/>
      <c r="E6" s="22"/>
      <c r="F6" s="1"/>
      <c r="G6" s="1"/>
      <c r="H6" s="1"/>
    </row>
    <row r="7" spans="1:8" x14ac:dyDescent="0.25">
      <c r="A7" s="1"/>
      <c r="B7" s="22" t="s">
        <v>1655</v>
      </c>
      <c r="C7" s="121" t="e">
        <f>SUM(AF_Bilans!C51:'AF_Bilans'!C51,AF_Bilans!E51:'AF_Bilans'!E51,AF_Bilans!C57:'AF_Bilans'!C57,AF_Bilans!E57:'AF_Bilans'!E57)/2*365/SUM(RZiS_p!D12:'RZiS_p'!D12,RZiS_p!D8:'RZiS_p'!D8,RZiS_p!D10:'RZiS_p'!D10)</f>
        <v>#REF!</v>
      </c>
      <c r="D7" s="22"/>
      <c r="E7" s="121" t="e">
        <f>SUM(AF_Bilans!E51:'AF_Bilans'!E51,AF_Bilans!G51:'AF_Bilans'!G51,AF_Bilans!E57:'AF_Bilans'!E57,AF_Bilans!G57:'AF_Bilans'!G57)/2*365/SUM(RZiS_p!E12:'RZiS_p'!E12,RZiS_p!E8:'RZiS_p'!E8,RZiS_p!E10:'RZiS_p'!E10)</f>
        <v>#REF!</v>
      </c>
      <c r="F7" s="1"/>
      <c r="G7" s="118"/>
      <c r="H7" s="1"/>
    </row>
    <row r="8" spans="1:8" ht="30" x14ac:dyDescent="0.25">
      <c r="A8" s="1"/>
      <c r="B8" s="22" t="s">
        <v>1663</v>
      </c>
      <c r="C8" s="122"/>
      <c r="D8" s="22"/>
      <c r="E8" s="122"/>
      <c r="F8" s="1"/>
      <c r="G8" s="105"/>
      <c r="H8" s="1"/>
    </row>
    <row r="9" spans="1:8" x14ac:dyDescent="0.25">
      <c r="A9" s="1"/>
      <c r="B9" s="1"/>
      <c r="C9" s="22"/>
      <c r="D9" s="22"/>
      <c r="E9" s="22"/>
      <c r="F9" s="22"/>
      <c r="G9" s="22"/>
      <c r="H9" s="1"/>
    </row>
    <row r="10" spans="1:8" x14ac:dyDescent="0.25">
      <c r="A10" s="1"/>
      <c r="B10" s="23" t="s">
        <v>1657</v>
      </c>
      <c r="C10" s="22"/>
      <c r="D10" s="22"/>
      <c r="E10" s="22"/>
      <c r="F10" s="1"/>
      <c r="G10" s="1"/>
      <c r="H10" s="1"/>
    </row>
    <row r="11" spans="1:8" x14ac:dyDescent="0.25">
      <c r="A11" s="1"/>
      <c r="B11" s="1"/>
      <c r="C11" s="22"/>
      <c r="D11" s="22"/>
      <c r="E11" s="22"/>
      <c r="F11" s="1"/>
      <c r="G11" s="1"/>
      <c r="H11" s="1"/>
    </row>
    <row r="12" spans="1:8" x14ac:dyDescent="0.25">
      <c r="A12" s="1"/>
      <c r="B12" s="22" t="s">
        <v>1658</v>
      </c>
      <c r="C12" s="121" t="e">
        <f>SUM(AF_Bilans!C14:'AF_Bilans'!C14,AF_Bilans!E14:'AF_Bilans'!E14)/2*365/SUM(RZiS_p!D12:'RZiS_p'!D12,RZiS_p!D8:'RZiS_p'!D8,RZiS_p!D10:'RZiS_p'!D10)</f>
        <v>#DIV/0!</v>
      </c>
      <c r="D12" s="22"/>
      <c r="E12" s="121" t="e">
        <f>SUM(AF_Bilans!E14:'AF_Bilans'!E14,AF_Bilans!G14:'AF_Bilans'!G14)/2*365/SUM(RZiS_p!E12:'RZiS_p'!E12,RZiS_p!E8:'RZiS_p'!E8,RZiS_p!E10:'RZiS_p'!E10)</f>
        <v>#DIV/0!</v>
      </c>
      <c r="F12" s="1"/>
      <c r="G12" s="118"/>
      <c r="H12" s="1"/>
    </row>
    <row r="13" spans="1:8" ht="30" x14ac:dyDescent="0.25">
      <c r="A13" s="1"/>
      <c r="B13" s="22" t="s">
        <v>1663</v>
      </c>
      <c r="C13" s="122"/>
      <c r="D13" s="22"/>
      <c r="E13" s="122"/>
      <c r="F13" s="1"/>
      <c r="G13" s="105"/>
      <c r="H13" s="1"/>
    </row>
    <row r="14" spans="1:8" x14ac:dyDescent="0.25">
      <c r="A14" s="1"/>
      <c r="B14" s="1"/>
      <c r="C14" s="22"/>
      <c r="D14" s="22"/>
      <c r="E14" s="22"/>
      <c r="F14" s="1"/>
      <c r="G14" s="1"/>
      <c r="H14" s="1"/>
    </row>
    <row r="15" spans="1:8" x14ac:dyDescent="0.25">
      <c r="A15" s="1"/>
      <c r="B15" s="23" t="s">
        <v>1664</v>
      </c>
      <c r="C15" s="22"/>
      <c r="D15" s="22"/>
      <c r="E15" s="22"/>
      <c r="F15" s="1"/>
      <c r="G15" s="1"/>
      <c r="H15" s="1"/>
    </row>
    <row r="16" spans="1:8" x14ac:dyDescent="0.25">
      <c r="A16" s="1"/>
      <c r="B16" s="1"/>
      <c r="C16" s="22"/>
      <c r="D16" s="22"/>
      <c r="E16" s="22"/>
      <c r="F16" s="1"/>
      <c r="G16" s="1"/>
      <c r="H16" s="1"/>
    </row>
    <row r="17" spans="1:8" x14ac:dyDescent="0.25">
      <c r="A17" s="1"/>
      <c r="B17" s="22" t="s">
        <v>1665</v>
      </c>
      <c r="C17" s="121" t="e">
        <f>AF_RZiS_p!C19/AF_RZiS_p!C7</f>
        <v>#DIV/0!</v>
      </c>
      <c r="D17" s="22"/>
      <c r="E17" s="121" t="e">
        <f>AF_RZiS_p!E19/AF_RZiS_p!E7</f>
        <v>#DIV/0!</v>
      </c>
      <c r="F17" s="1"/>
      <c r="G17" s="118"/>
      <c r="H17" s="1"/>
    </row>
    <row r="18" spans="1:8" x14ac:dyDescent="0.25">
      <c r="A18" s="1"/>
      <c r="B18" s="22" t="s">
        <v>1661</v>
      </c>
      <c r="C18" s="122"/>
      <c r="D18" s="22"/>
      <c r="E18" s="122"/>
      <c r="F18" s="1"/>
      <c r="G18" s="105"/>
      <c r="H18" s="1"/>
    </row>
    <row r="19" spans="1:8" x14ac:dyDescent="0.25">
      <c r="A19" s="1"/>
      <c r="B19" s="1"/>
      <c r="C19" s="22"/>
      <c r="D19" s="22"/>
      <c r="E19" s="22"/>
      <c r="F19" s="1"/>
      <c r="G19" s="1"/>
      <c r="H19" s="1"/>
    </row>
  </sheetData>
  <mergeCells count="9">
    <mergeCell ref="G7:G8"/>
    <mergeCell ref="G12:G13"/>
    <mergeCell ref="G17:G18"/>
    <mergeCell ref="C7:C8"/>
    <mergeCell ref="C12:C13"/>
    <mergeCell ref="C17:C18"/>
    <mergeCell ref="E7:E8"/>
    <mergeCell ref="E12:E13"/>
    <mergeCell ref="E17:E18"/>
  </mergeCells>
  <pageMargins left="0.7" right="0.7" top="0.75" bottom="0.75" header="0.3" footer="0.3"/>
</worksheet>
</file>

<file path=xl/worksheets/sheet1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A900-000000000000}">
  <sheetPr>
    <pageSetUpPr fitToPage="1"/>
  </sheetPr>
  <dimension ref="A1:L50"/>
  <sheetViews>
    <sheetView topLeftCell="A25" workbookViewId="0">
      <selection activeCell="H38" sqref="H38"/>
    </sheetView>
  </sheetViews>
  <sheetFormatPr defaultRowHeight="15" x14ac:dyDescent="0.25"/>
  <cols>
    <col min="1" max="1" width="16.42578125" customWidth="1"/>
    <col min="2" max="5" width="13.42578125" bestFit="1" customWidth="1"/>
    <col min="6" max="6" width="18.28515625" customWidth="1"/>
    <col min="7" max="9" width="13.42578125" bestFit="1" customWidth="1"/>
    <col min="11" max="12" width="14.85546875" bestFit="1" customWidth="1"/>
  </cols>
  <sheetData>
    <row r="1" spans="1:12" x14ac:dyDescent="0.25">
      <c r="A1" t="s">
        <v>1683</v>
      </c>
      <c r="D1" t="s">
        <v>1696</v>
      </c>
    </row>
    <row r="3" spans="1:12" x14ac:dyDescent="0.25">
      <c r="A3" s="61" t="s">
        <v>1684</v>
      </c>
      <c r="B3" s="62"/>
      <c r="C3" s="62"/>
      <c r="D3" s="63"/>
      <c r="E3" s="47"/>
      <c r="F3" s="61" t="s">
        <v>1694</v>
      </c>
      <c r="G3" s="62"/>
      <c r="H3" s="62"/>
      <c r="I3" s="66"/>
      <c r="J3" s="47"/>
      <c r="K3" s="66" t="s">
        <v>757</v>
      </c>
    </row>
    <row r="4" spans="1:12" x14ac:dyDescent="0.25">
      <c r="A4" s="64"/>
      <c r="B4" s="64"/>
      <c r="C4" s="64"/>
      <c r="D4" s="66"/>
      <c r="E4" s="47"/>
      <c r="F4" s="64"/>
      <c r="G4" s="64"/>
      <c r="H4" s="64"/>
      <c r="I4" s="67"/>
      <c r="J4" s="47"/>
      <c r="K4" s="65"/>
    </row>
    <row r="5" spans="1:12" x14ac:dyDescent="0.25">
      <c r="A5" s="66" t="s">
        <v>1685</v>
      </c>
      <c r="B5" s="66" t="s">
        <v>1686</v>
      </c>
      <c r="C5" s="66" t="s">
        <v>1687</v>
      </c>
      <c r="D5" s="66" t="s">
        <v>757</v>
      </c>
      <c r="E5" s="47"/>
      <c r="F5" s="66" t="s">
        <v>1685</v>
      </c>
      <c r="G5" s="66" t="s">
        <v>1686</v>
      </c>
      <c r="H5" s="66" t="s">
        <v>1687</v>
      </c>
      <c r="I5" s="66" t="s">
        <v>757</v>
      </c>
      <c r="J5" s="47"/>
      <c r="K5" s="67"/>
    </row>
    <row r="6" spans="1:12" x14ac:dyDescent="0.25">
      <c r="A6" s="66"/>
      <c r="B6" s="66"/>
      <c r="C6" s="66"/>
      <c r="D6" s="66"/>
      <c r="E6" s="47"/>
      <c r="F6" s="66"/>
      <c r="G6" s="66"/>
      <c r="H6" s="66"/>
      <c r="I6" s="66"/>
      <c r="J6" s="47"/>
      <c r="K6" s="66"/>
    </row>
    <row r="7" spans="1:12" x14ac:dyDescent="0.25">
      <c r="A7" s="66" t="s">
        <v>1688</v>
      </c>
      <c r="B7" s="68">
        <v>19080.52</v>
      </c>
      <c r="C7" s="68">
        <v>7661.48</v>
      </c>
      <c r="D7" s="68">
        <f t="shared" ref="D7:D12" si="0">C7+B7</f>
        <v>26742</v>
      </c>
      <c r="E7" s="47"/>
      <c r="F7" s="66" t="s">
        <v>1688</v>
      </c>
      <c r="G7" s="68">
        <v>15557.93</v>
      </c>
      <c r="H7" s="68">
        <v>3331.26</v>
      </c>
      <c r="I7" s="68">
        <f t="shared" ref="I7:I11" si="1">H7+G7</f>
        <v>18889.190000000002</v>
      </c>
      <c r="J7" s="70"/>
      <c r="K7" s="68">
        <f t="shared" ref="K7:K12" si="2">I7+D7</f>
        <v>45631.19</v>
      </c>
      <c r="L7" s="60">
        <f>K7+K8+K9</f>
        <v>425948.99</v>
      </c>
    </row>
    <row r="8" spans="1:12" x14ac:dyDescent="0.25">
      <c r="A8" s="66" t="s">
        <v>1689</v>
      </c>
      <c r="B8" s="68">
        <v>53062.52</v>
      </c>
      <c r="C8" s="68">
        <v>32952.639999999999</v>
      </c>
      <c r="D8" s="68">
        <f t="shared" si="0"/>
        <v>86015.16</v>
      </c>
      <c r="E8" s="47"/>
      <c r="F8" s="66" t="s">
        <v>1689</v>
      </c>
      <c r="G8" s="68">
        <v>119509.72</v>
      </c>
      <c r="H8" s="68">
        <v>33457.19</v>
      </c>
      <c r="I8" s="68">
        <f t="shared" si="1"/>
        <v>152966.91</v>
      </c>
      <c r="J8" s="70"/>
      <c r="K8" s="68">
        <f t="shared" si="2"/>
        <v>238982.07</v>
      </c>
    </row>
    <row r="9" spans="1:12" x14ac:dyDescent="0.25">
      <c r="A9" s="66" t="s">
        <v>1690</v>
      </c>
      <c r="B9" s="68">
        <v>51518.22</v>
      </c>
      <c r="C9" s="68">
        <v>31401.78</v>
      </c>
      <c r="D9" s="68">
        <f t="shared" si="0"/>
        <v>82920</v>
      </c>
      <c r="E9" s="47"/>
      <c r="F9" s="66" t="s">
        <v>1690</v>
      </c>
      <c r="G9" s="68">
        <v>44365.43</v>
      </c>
      <c r="H9" s="68">
        <v>14050.3</v>
      </c>
      <c r="I9" s="68">
        <f t="shared" si="1"/>
        <v>58415.729999999996</v>
      </c>
      <c r="J9" s="70"/>
      <c r="K9" s="68">
        <f t="shared" si="2"/>
        <v>141335.72999999998</v>
      </c>
    </row>
    <row r="10" spans="1:12" x14ac:dyDescent="0.25">
      <c r="A10" s="66"/>
      <c r="B10" s="68"/>
      <c r="C10" s="68"/>
      <c r="D10" s="68">
        <f t="shared" si="0"/>
        <v>0</v>
      </c>
      <c r="E10" s="47"/>
      <c r="F10" s="66"/>
      <c r="G10" s="68"/>
      <c r="H10" s="68"/>
      <c r="I10" s="68">
        <f t="shared" si="1"/>
        <v>0</v>
      </c>
      <c r="J10" s="70"/>
      <c r="K10" s="68">
        <f t="shared" si="2"/>
        <v>0</v>
      </c>
    </row>
    <row r="11" spans="1:12" x14ac:dyDescent="0.25">
      <c r="A11" s="66" t="s">
        <v>1691</v>
      </c>
      <c r="B11" s="68">
        <v>134210.29999999999</v>
      </c>
      <c r="C11" s="68">
        <v>7469.66</v>
      </c>
      <c r="D11" s="68">
        <f t="shared" si="0"/>
        <v>141679.96</v>
      </c>
      <c r="E11" s="47"/>
      <c r="F11" s="66"/>
      <c r="G11" s="68"/>
      <c r="H11" s="68"/>
      <c r="I11" s="68">
        <f t="shared" si="1"/>
        <v>0</v>
      </c>
      <c r="J11" s="70"/>
      <c r="K11" s="68">
        <f t="shared" si="2"/>
        <v>141679.96</v>
      </c>
    </row>
    <row r="12" spans="1:12" x14ac:dyDescent="0.25">
      <c r="A12" s="66" t="s">
        <v>1695</v>
      </c>
      <c r="B12" s="68">
        <v>135328.57999999999</v>
      </c>
      <c r="C12" s="68">
        <v>7810.69</v>
      </c>
      <c r="D12" s="68">
        <f t="shared" si="0"/>
        <v>143139.26999999999</v>
      </c>
      <c r="E12" s="47"/>
      <c r="F12" s="66"/>
      <c r="G12" s="68"/>
      <c r="H12" s="68"/>
      <c r="I12" s="68"/>
      <c r="J12" s="70"/>
      <c r="K12" s="68">
        <f t="shared" si="2"/>
        <v>143139.26999999999</v>
      </c>
    </row>
    <row r="13" spans="1:12" x14ac:dyDescent="0.25">
      <c r="A13" s="66" t="s">
        <v>1692</v>
      </c>
      <c r="B13" s="68">
        <v>31808.63</v>
      </c>
      <c r="C13" s="68">
        <v>12651.37</v>
      </c>
      <c r="D13" s="68">
        <f>C13+B13</f>
        <v>44460</v>
      </c>
      <c r="E13" s="47"/>
      <c r="F13" s="66" t="s">
        <v>1692</v>
      </c>
      <c r="G13" s="68">
        <v>25901.69</v>
      </c>
      <c r="H13" s="68">
        <v>5497.37</v>
      </c>
      <c r="I13" s="68">
        <f>H13+G13</f>
        <v>31399.059999999998</v>
      </c>
      <c r="J13" s="70"/>
      <c r="K13" s="68">
        <f>D13+I13</f>
        <v>75859.06</v>
      </c>
    </row>
    <row r="14" spans="1:12" x14ac:dyDescent="0.25">
      <c r="A14" s="66" t="s">
        <v>1693</v>
      </c>
      <c r="B14" s="68">
        <v>70073.240000000005</v>
      </c>
      <c r="C14" s="68">
        <v>34722.160000000003</v>
      </c>
      <c r="D14" s="68">
        <f>C14+B14</f>
        <v>104795.40000000001</v>
      </c>
      <c r="E14" s="47"/>
      <c r="F14" s="66" t="s">
        <v>1693</v>
      </c>
      <c r="G14" s="68">
        <v>18841.150000000001</v>
      </c>
      <c r="H14" s="68">
        <v>7357.7</v>
      </c>
      <c r="I14" s="68">
        <f>H14+G14</f>
        <v>26198.850000000002</v>
      </c>
      <c r="J14" s="70"/>
      <c r="K14" s="68">
        <f>I14+D14</f>
        <v>130994.25000000001</v>
      </c>
    </row>
    <row r="17" spans="1:11" x14ac:dyDescent="0.25">
      <c r="B17" s="69">
        <f>SUM(B7:B14)</f>
        <v>495082.01</v>
      </c>
      <c r="C17" s="69">
        <f>SUM(C7:C14)</f>
        <v>134669.78</v>
      </c>
      <c r="D17" s="60">
        <f>SUM(D7:D14)</f>
        <v>629751.79</v>
      </c>
      <c r="G17" s="69">
        <f>SUM(G7:G14)</f>
        <v>224175.91999999998</v>
      </c>
      <c r="H17" s="69">
        <f>SUM(H7:H14)</f>
        <v>63693.82</v>
      </c>
      <c r="I17" s="60">
        <f>H17+G17</f>
        <v>287869.74</v>
      </c>
      <c r="K17" s="69">
        <f>SUM(K7:K14)</f>
        <v>917621.53</v>
      </c>
    </row>
    <row r="19" spans="1:11" x14ac:dyDescent="0.25">
      <c r="D19" s="60"/>
      <c r="I19" s="60">
        <f>I17+D17</f>
        <v>917621.53</v>
      </c>
    </row>
    <row r="22" spans="1:11" x14ac:dyDescent="0.25">
      <c r="E22" s="60">
        <f>D11+D12</f>
        <v>284819.23</v>
      </c>
    </row>
    <row r="29" spans="1:11" x14ac:dyDescent="0.25">
      <c r="A29" t="s">
        <v>1697</v>
      </c>
    </row>
    <row r="31" spans="1:11" x14ac:dyDescent="0.25">
      <c r="A31" s="61" t="s">
        <v>1684</v>
      </c>
      <c r="B31" s="62"/>
      <c r="C31" s="62"/>
      <c r="D31" s="63"/>
      <c r="E31" s="47"/>
      <c r="F31" s="61" t="s">
        <v>1694</v>
      </c>
      <c r="G31" s="62"/>
      <c r="H31" s="62"/>
      <c r="I31" s="66"/>
      <c r="J31" s="47"/>
      <c r="K31" s="66" t="s">
        <v>757</v>
      </c>
    </row>
    <row r="32" spans="1:11" x14ac:dyDescent="0.25">
      <c r="A32" s="64"/>
      <c r="B32" s="64"/>
      <c r="C32" s="64"/>
      <c r="D32" s="66"/>
      <c r="E32" s="47"/>
      <c r="F32" s="64"/>
      <c r="G32" s="64"/>
      <c r="H32" s="64"/>
      <c r="I32" s="67"/>
      <c r="J32" s="47"/>
      <c r="K32" s="65"/>
    </row>
    <row r="33" spans="1:12" x14ac:dyDescent="0.25">
      <c r="A33" s="66" t="s">
        <v>1698</v>
      </c>
      <c r="B33" s="66" t="s">
        <v>1686</v>
      </c>
      <c r="C33" s="66" t="s">
        <v>1687</v>
      </c>
      <c r="D33" s="66" t="s">
        <v>757</v>
      </c>
      <c r="E33" s="47"/>
      <c r="F33" s="66" t="s">
        <v>1698</v>
      </c>
      <c r="G33" s="66" t="s">
        <v>1686</v>
      </c>
      <c r="H33" s="66" t="s">
        <v>1687</v>
      </c>
      <c r="I33" s="66" t="s">
        <v>757</v>
      </c>
      <c r="J33" s="47"/>
      <c r="K33" s="67"/>
    </row>
    <row r="34" spans="1:12" x14ac:dyDescent="0.25">
      <c r="A34" s="66"/>
      <c r="B34" s="66"/>
      <c r="C34" s="66"/>
      <c r="D34" s="66"/>
      <c r="E34" s="47"/>
      <c r="F34" s="66"/>
      <c r="G34" s="66"/>
      <c r="H34" s="66"/>
      <c r="I34" s="66"/>
      <c r="J34" s="47"/>
      <c r="K34" s="66"/>
    </row>
    <row r="35" spans="1:12" x14ac:dyDescent="0.25">
      <c r="A35" s="66" t="s">
        <v>1699</v>
      </c>
      <c r="B35" s="68">
        <f>(12*3300)+(12*1000*4.424)</f>
        <v>92688</v>
      </c>
      <c r="C35" s="68">
        <f>12*3336.65</f>
        <v>40039.800000000003</v>
      </c>
      <c r="D35" s="68">
        <f t="shared" ref="D35:D38" si="3">C35+B35</f>
        <v>132727.79999999999</v>
      </c>
      <c r="E35" s="47"/>
      <c r="F35" s="66" t="s">
        <v>1699</v>
      </c>
      <c r="G35" s="68">
        <f>(23*3300)+(16*1000*4.424)</f>
        <v>146684</v>
      </c>
      <c r="H35" s="68">
        <f>23*3336.65</f>
        <v>76742.95</v>
      </c>
      <c r="I35" s="68">
        <f t="shared" ref="I35:I38" si="4">H35+G35</f>
        <v>223426.95</v>
      </c>
      <c r="J35" s="70"/>
      <c r="K35" s="68">
        <f>I35+D35</f>
        <v>356154.75</v>
      </c>
    </row>
    <row r="36" spans="1:12" x14ac:dyDescent="0.25">
      <c r="A36" s="66" t="s">
        <v>1700</v>
      </c>
      <c r="B36" s="68">
        <f>(12*3300+(12*1000*4.424))</f>
        <v>92688</v>
      </c>
      <c r="C36" s="68">
        <f>12*3440.15</f>
        <v>41281.800000000003</v>
      </c>
      <c r="D36" s="68">
        <f t="shared" si="3"/>
        <v>133969.79999999999</v>
      </c>
      <c r="E36" s="47"/>
      <c r="F36" s="66" t="s">
        <v>1702</v>
      </c>
      <c r="G36" s="68">
        <f>(24*3300)+(17*1000*4.424)+(2478*4.424)</f>
        <v>165370.67199999999</v>
      </c>
      <c r="H36" s="68">
        <f>24*3440.15</f>
        <v>82563.600000000006</v>
      </c>
      <c r="I36" s="68">
        <f t="shared" si="4"/>
        <v>247934.272</v>
      </c>
      <c r="J36" s="70"/>
      <c r="K36" s="68">
        <f>I36+D36</f>
        <v>381904.07199999999</v>
      </c>
    </row>
    <row r="37" spans="1:12" x14ac:dyDescent="0.25">
      <c r="A37" s="66" t="s">
        <v>1701</v>
      </c>
      <c r="B37" s="68">
        <f>12*5985.53</f>
        <v>71826.36</v>
      </c>
      <c r="C37" s="68">
        <f>12*1160.33</f>
        <v>13923.96</v>
      </c>
      <c r="D37" s="68">
        <f t="shared" si="3"/>
        <v>85750.32</v>
      </c>
      <c r="E37" s="47"/>
      <c r="F37" s="66" t="s">
        <v>1701</v>
      </c>
      <c r="G37" s="68">
        <f>(21*5985.53)+(1000*4.3735)</f>
        <v>130069.62999999999</v>
      </c>
      <c r="H37" s="68">
        <f>21*1160.33</f>
        <v>24366.93</v>
      </c>
      <c r="I37" s="68">
        <f t="shared" si="4"/>
        <v>154436.56</v>
      </c>
      <c r="J37" s="70"/>
      <c r="K37" s="68">
        <f>I37+D37</f>
        <v>240186.88</v>
      </c>
      <c r="L37" s="60">
        <f>K36+K37</f>
        <v>622090.95200000005</v>
      </c>
    </row>
    <row r="38" spans="1:12" x14ac:dyDescent="0.25">
      <c r="A38" s="66"/>
      <c r="B38" s="68"/>
      <c r="C38" s="68"/>
      <c r="D38" s="68">
        <f t="shared" si="3"/>
        <v>0</v>
      </c>
      <c r="E38" s="47"/>
      <c r="F38" s="66"/>
      <c r="G38" s="68"/>
      <c r="H38" s="68"/>
      <c r="I38" s="68">
        <f t="shared" si="4"/>
        <v>0</v>
      </c>
      <c r="J38" s="70"/>
      <c r="K38" s="68">
        <f t="shared" ref="K38" si="5">I38+D38</f>
        <v>0</v>
      </c>
    </row>
    <row r="39" spans="1:12" x14ac:dyDescent="0.25">
      <c r="C39" s="60">
        <f>SUM(C35:C37)</f>
        <v>95245.56</v>
      </c>
      <c r="H39" s="60">
        <f>SUM(H35:H37)</f>
        <v>183673.47999999998</v>
      </c>
    </row>
    <row r="40" spans="1:12" x14ac:dyDescent="0.25">
      <c r="L40" s="60"/>
    </row>
    <row r="42" spans="1:12" x14ac:dyDescent="0.25">
      <c r="A42" t="s">
        <v>1703</v>
      </c>
      <c r="B42">
        <f>12*5985.53</f>
        <v>71826.36</v>
      </c>
      <c r="C42">
        <f>12*1160.33</f>
        <v>13923.96</v>
      </c>
      <c r="D42">
        <f>C42+B42</f>
        <v>85750.32</v>
      </c>
      <c r="G42">
        <f>(21*5985.53+4373.5)</f>
        <v>130069.62999999999</v>
      </c>
      <c r="H42">
        <f>21*1160.33</f>
        <v>24366.93</v>
      </c>
      <c r="I42">
        <f>H42+G42</f>
        <v>154436.56</v>
      </c>
      <c r="K42">
        <f>I42+D42</f>
        <v>240186.88</v>
      </c>
    </row>
    <row r="44" spans="1:12" x14ac:dyDescent="0.25">
      <c r="D44" s="60">
        <f>SUM(D35:D37)</f>
        <v>352447.92</v>
      </c>
      <c r="I44" s="60">
        <f>I35+I36+I37</f>
        <v>625797.78200000001</v>
      </c>
      <c r="K44" s="60">
        <f>I44+D44</f>
        <v>978245.70200000005</v>
      </c>
    </row>
    <row r="45" spans="1:12" x14ac:dyDescent="0.25">
      <c r="K45" s="60"/>
    </row>
    <row r="50" spans="1:12" x14ac:dyDescent="0.25">
      <c r="A50" t="s">
        <v>1704</v>
      </c>
      <c r="C50" s="60">
        <f>D44+D17</f>
        <v>982199.71</v>
      </c>
      <c r="F50" t="s">
        <v>1705</v>
      </c>
      <c r="H50" s="60">
        <f>I44+I17</f>
        <v>913667.522</v>
      </c>
      <c r="K50" s="60">
        <f>K44+K17</f>
        <v>1895867.2320000001</v>
      </c>
      <c r="L50" s="60" t="s">
        <v>1706</v>
      </c>
    </row>
  </sheetData>
  <pageMargins left="0.7" right="0.7" top="0.75" bottom="0.75" header="0.3" footer="0.3"/>
  <pageSetup paperSize="9" scale="67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180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335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14"/>
      <c r="C5" s="112" t="s">
        <v>545</v>
      </c>
      <c r="D5" s="113"/>
      <c r="E5" s="113"/>
      <c r="F5" s="113"/>
      <c r="G5" s="113"/>
      <c r="H5" s="113"/>
      <c r="I5" s="15"/>
    </row>
    <row r="6" spans="1:9" ht="45" x14ac:dyDescent="0.25">
      <c r="A6" s="2"/>
      <c r="B6" s="115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SUM(nota_009!C7:'nota_009'!G7)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SUM(nota_009!C8:'nota_009'!G8)</f>
        <v>0</v>
      </c>
      <c r="I8" s="15"/>
    </row>
    <row r="9" spans="1:9" x14ac:dyDescent="0.25">
      <c r="A9" s="2"/>
      <c r="B9" s="10" t="s">
        <v>483</v>
      </c>
      <c r="C9" s="13">
        <f>SUM(nota_009!C10:'nota_009'!C12)</f>
        <v>0</v>
      </c>
      <c r="D9" s="13">
        <f>SUM(nota_009!D10:'nota_009'!D12)</f>
        <v>0</v>
      </c>
      <c r="E9" s="13">
        <f>SUM(nota_009!E10:'nota_009'!E12)</f>
        <v>0</v>
      </c>
      <c r="F9" s="13">
        <f>SUM(nota_009!F10:'nota_009'!F12)</f>
        <v>0</v>
      </c>
      <c r="G9" s="13">
        <f>SUM(nota_009!G10:'nota_009'!G12)</f>
        <v>0</v>
      </c>
      <c r="H9" s="13">
        <f>SUM(nota_009!C9:'nota_009'!G9)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SUM(nota_009!C10:'nota_009'!G10)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SUM(nota_009!C11:'nota_009'!G11)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SUM(nota_009!C12:'nota_009'!G12)</f>
        <v>0</v>
      </c>
      <c r="I12" s="15"/>
    </row>
    <row r="13" spans="1:9" x14ac:dyDescent="0.25">
      <c r="A13" s="2"/>
      <c r="B13" s="10" t="s">
        <v>487</v>
      </c>
      <c r="C13" s="13">
        <f>SUM(nota_009!C14:'nota_009'!C16)</f>
        <v>0</v>
      </c>
      <c r="D13" s="13">
        <f>SUM(nota_009!D14:'nota_009'!D16)</f>
        <v>0</v>
      </c>
      <c r="E13" s="13">
        <f>SUM(nota_009!E14:'nota_009'!E16)</f>
        <v>0</v>
      </c>
      <c r="F13" s="13">
        <f>SUM(nota_009!F14:'nota_009'!F16)</f>
        <v>0</v>
      </c>
      <c r="G13" s="13">
        <f>SUM(nota_009!G14:'nota_009'!G16)</f>
        <v>0</v>
      </c>
      <c r="H13" s="13">
        <f>SUM(nota_009!C13:'nota_009'!G13)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SUM(nota_009!C14:'nota_009'!G14)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SUM(nota_009!C15:'nota_009'!G15)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SUM(nota_009!C16:'nota_009'!G16)</f>
        <v>0</v>
      </c>
      <c r="I16" s="15"/>
    </row>
    <row r="17" spans="1:9" x14ac:dyDescent="0.25">
      <c r="A17" s="2"/>
      <c r="B17" s="10" t="s">
        <v>531</v>
      </c>
      <c r="C17" s="13">
        <f>nota_009!C7+nota_009!C9-nota_009!C13</f>
        <v>0</v>
      </c>
      <c r="D17" s="13">
        <f>nota_009!D7+nota_009!D9-nota_009!D13</f>
        <v>0</v>
      </c>
      <c r="E17" s="13">
        <f>nota_009!E7+nota_009!E9-nota_009!E13</f>
        <v>0</v>
      </c>
      <c r="F17" s="13">
        <f>nota_009!F7+nota_009!F9-nota_009!F13</f>
        <v>0</v>
      </c>
      <c r="G17" s="13">
        <f>nota_009!G7+nota_009!G9-nota_009!G13</f>
        <v>0</v>
      </c>
      <c r="H17" s="13">
        <f>SUM(nota_009!C17:'nota_009'!G17)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SUM(nota_009!C18:'nota_009'!G18)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109"/>
      <c r="C21" s="105"/>
      <c r="D21" s="105"/>
      <c r="E21" s="105"/>
      <c r="F21" s="105"/>
      <c r="G21" s="105"/>
      <c r="H21" s="105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181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336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14"/>
      <c r="C5" s="112" t="s">
        <v>546</v>
      </c>
      <c r="D5" s="113"/>
      <c r="E5" s="113"/>
      <c r="F5" s="113"/>
      <c r="G5" s="113"/>
      <c r="H5" s="113"/>
      <c r="I5" s="15"/>
    </row>
    <row r="6" spans="1:9" ht="45" x14ac:dyDescent="0.25">
      <c r="A6" s="2"/>
      <c r="B6" s="115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SUM(nota_010!C7:'nota_010'!G7)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SUM(nota_010!C8:'nota_010'!G8)</f>
        <v>0</v>
      </c>
      <c r="I8" s="15"/>
    </row>
    <row r="9" spans="1:9" x14ac:dyDescent="0.25">
      <c r="A9" s="2"/>
      <c r="B9" s="10" t="s">
        <v>483</v>
      </c>
      <c r="C9" s="13">
        <f>SUM(nota_010!C10:'nota_010'!C12)</f>
        <v>0</v>
      </c>
      <c r="D9" s="13">
        <f>SUM(nota_010!D10:'nota_010'!D12)</f>
        <v>0</v>
      </c>
      <c r="E9" s="13">
        <f>SUM(nota_010!E10:'nota_010'!E12)</f>
        <v>0</v>
      </c>
      <c r="F9" s="13">
        <f>SUM(nota_010!F10:'nota_010'!F12)</f>
        <v>0</v>
      </c>
      <c r="G9" s="13">
        <f>SUM(nota_010!G10:'nota_010'!G12)</f>
        <v>0</v>
      </c>
      <c r="H9" s="13">
        <f>SUM(nota_010!C9:'nota_010'!G9)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SUM(nota_010!C10:'nota_010'!G10)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SUM(nota_010!C11:'nota_010'!G11)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SUM(nota_010!C12:'nota_010'!G12)</f>
        <v>0</v>
      </c>
      <c r="I12" s="15"/>
    </row>
    <row r="13" spans="1:9" x14ac:dyDescent="0.25">
      <c r="A13" s="2"/>
      <c r="B13" s="10" t="s">
        <v>487</v>
      </c>
      <c r="C13" s="13">
        <f>SUM(nota_010!C14:'nota_010'!C16)</f>
        <v>0</v>
      </c>
      <c r="D13" s="13">
        <f>SUM(nota_010!D14:'nota_010'!D16)</f>
        <v>0</v>
      </c>
      <c r="E13" s="13">
        <f>SUM(nota_010!E14:'nota_010'!E16)</f>
        <v>0</v>
      </c>
      <c r="F13" s="13">
        <f>SUM(nota_010!F14:'nota_010'!F16)</f>
        <v>0</v>
      </c>
      <c r="G13" s="13">
        <f>SUM(nota_010!G14:'nota_010'!G16)</f>
        <v>0</v>
      </c>
      <c r="H13" s="13">
        <f>SUM(nota_010!C13:'nota_010'!G13)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SUM(nota_010!C14:'nota_010'!G14)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SUM(nota_010!C15:'nota_010'!G15)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SUM(nota_010!C16:'nota_010'!G16)</f>
        <v>0</v>
      </c>
      <c r="I16" s="15"/>
    </row>
    <row r="17" spans="1:9" x14ac:dyDescent="0.25">
      <c r="A17" s="2"/>
      <c r="B17" s="10" t="s">
        <v>531</v>
      </c>
      <c r="C17" s="13">
        <f>nota_010!C7+nota_010!C9-nota_010!C13</f>
        <v>0</v>
      </c>
      <c r="D17" s="13">
        <f>nota_010!D7+nota_010!D9-nota_010!D13</f>
        <v>0</v>
      </c>
      <c r="E17" s="13">
        <f>nota_010!E7+nota_010!E9-nota_010!E13</f>
        <v>0</v>
      </c>
      <c r="F17" s="13">
        <f>nota_010!F7+nota_010!F9-nota_010!F13</f>
        <v>0</v>
      </c>
      <c r="G17" s="13">
        <f>nota_010!G7+nota_010!G9-nota_010!G13</f>
        <v>0</v>
      </c>
      <c r="H17" s="13">
        <f>SUM(nota_010!C17:'nota_010'!G17)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SUM(nota_010!C18:'nota_010'!G18)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109"/>
      <c r="C21" s="105"/>
      <c r="D21" s="105"/>
      <c r="E21" s="105"/>
      <c r="F21" s="105"/>
      <c r="G21" s="105"/>
      <c r="H21" s="105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59999389629810485"/>
    <pageSetUpPr fitToPage="1"/>
  </sheetPr>
  <dimension ref="A1:J81"/>
  <sheetViews>
    <sheetView topLeftCell="B31" zoomScale="80" zoomScaleNormal="80" workbookViewId="0">
      <selection activeCell="D74" sqref="D74"/>
    </sheetView>
  </sheetViews>
  <sheetFormatPr defaultRowHeight="15" x14ac:dyDescent="0.25"/>
  <cols>
    <col min="1" max="1" width="2.7109375" customWidth="1"/>
    <col min="2" max="2" width="95.85546875" customWidth="1"/>
    <col min="3" max="3" width="3.7109375" customWidth="1"/>
    <col min="4" max="4" width="16.5703125" customWidth="1"/>
    <col min="5" max="5" width="20.7109375" customWidth="1"/>
    <col min="6" max="6" width="2.7109375" customWidth="1"/>
    <col min="7" max="7" width="17.140625" customWidth="1"/>
    <col min="9" max="9" width="13.5703125" bestFit="1" customWidth="1"/>
    <col min="10" max="10" width="12.42578125" bestFit="1" customWidth="1"/>
  </cols>
  <sheetData>
    <row r="1" spans="1:9" x14ac:dyDescent="0.25">
      <c r="A1" s="1"/>
      <c r="B1" s="1"/>
      <c r="C1" s="1"/>
      <c r="D1" s="56"/>
      <c r="E1" s="42"/>
      <c r="F1" s="1"/>
    </row>
    <row r="2" spans="1:9" ht="18.75" x14ac:dyDescent="0.25">
      <c r="A2" s="1"/>
      <c r="B2" s="81" t="s">
        <v>2004</v>
      </c>
      <c r="C2" s="41"/>
      <c r="D2" s="103"/>
      <c r="E2" s="103"/>
      <c r="F2" s="1"/>
    </row>
    <row r="3" spans="1:9" x14ac:dyDescent="0.25">
      <c r="A3" s="1"/>
      <c r="B3" s="3"/>
      <c r="C3" s="3"/>
      <c r="D3" s="3"/>
      <c r="E3" s="3"/>
      <c r="F3" s="1"/>
    </row>
    <row r="4" spans="1:9" x14ac:dyDescent="0.25">
      <c r="A4" s="2"/>
      <c r="B4" s="50" t="s">
        <v>1786</v>
      </c>
      <c r="C4" s="50"/>
      <c r="D4" s="76">
        <v>44651</v>
      </c>
      <c r="E4" s="76">
        <v>44286</v>
      </c>
      <c r="F4" s="15"/>
    </row>
    <row r="5" spans="1:9" x14ac:dyDescent="0.25">
      <c r="A5" s="2"/>
      <c r="B5" s="5" t="s">
        <v>1787</v>
      </c>
      <c r="C5" s="95"/>
      <c r="D5" s="13">
        <f>[1]Pasywa!D6+[1]Pasywa!D7+[1]Pasywa!D9+[1]Pasywa!D11+[1]Pasywa!D14+[1]Pasywa!D15+[1]Pasywa!D16</f>
        <v>27451855.930000003</v>
      </c>
      <c r="E5" s="98">
        <f>Pasywa!E6+Pasywa!E7+Pasywa!E9+Pasywa!E11+Pasywa!E14+Pasywa!E15+Pasywa!E16</f>
        <v>25040914.650000002</v>
      </c>
      <c r="F5" s="15"/>
    </row>
    <row r="6" spans="1:9" x14ac:dyDescent="0.25">
      <c r="A6" s="2"/>
      <c r="B6" s="6" t="s">
        <v>1788</v>
      </c>
      <c r="C6" s="96"/>
      <c r="D6" s="13">
        <v>1900004.2</v>
      </c>
      <c r="E6" s="98">
        <v>1900004.2</v>
      </c>
      <c r="F6" s="15"/>
    </row>
    <row r="7" spans="1:9" x14ac:dyDescent="0.25">
      <c r="A7" s="2"/>
      <c r="B7" s="6" t="s">
        <v>1789</v>
      </c>
      <c r="C7" s="96"/>
      <c r="D7" s="13">
        <v>20296622.940000001</v>
      </c>
      <c r="E7" s="98">
        <v>22951263.600000001</v>
      </c>
      <c r="F7" s="15"/>
    </row>
    <row r="8" spans="1:9" ht="30" x14ac:dyDescent="0.25">
      <c r="A8" s="2"/>
      <c r="B8" s="83" t="s">
        <v>1790</v>
      </c>
      <c r="C8" s="95"/>
      <c r="D8" s="101">
        <f>[1]nota_020!C8</f>
        <v>0</v>
      </c>
      <c r="E8" s="99">
        <f>nota_020!C8</f>
        <v>0</v>
      </c>
      <c r="F8" s="15"/>
      <c r="I8" s="33"/>
    </row>
    <row r="9" spans="1:9" x14ac:dyDescent="0.25">
      <c r="A9" s="2"/>
      <c r="B9" s="6" t="s">
        <v>1791</v>
      </c>
      <c r="C9" s="96"/>
      <c r="D9" s="13">
        <f>[1]nota_021!C23</f>
        <v>0</v>
      </c>
      <c r="E9" s="98">
        <f>nota_021!C23</f>
        <v>0</v>
      </c>
      <c r="F9" s="15"/>
    </row>
    <row r="10" spans="1:9" x14ac:dyDescent="0.25">
      <c r="A10" s="2"/>
      <c r="B10" s="83" t="s">
        <v>1792</v>
      </c>
      <c r="C10" s="95"/>
      <c r="D10" s="101">
        <f>[1]nota_021!C9-[1]nota_021!C17</f>
        <v>0</v>
      </c>
      <c r="E10" s="99">
        <f>nota_021!C9-nota_021!C17</f>
        <v>0</v>
      </c>
      <c r="F10" s="15"/>
    </row>
    <row r="11" spans="1:9" x14ac:dyDescent="0.25">
      <c r="A11" s="2"/>
      <c r="B11" s="6" t="s">
        <v>1793</v>
      </c>
      <c r="C11" s="96"/>
      <c r="D11" s="13">
        <f>[1]nota_022!C18</f>
        <v>0</v>
      </c>
      <c r="E11" s="98">
        <f>nota_022!C18</f>
        <v>0</v>
      </c>
      <c r="F11" s="15"/>
    </row>
    <row r="12" spans="1:9" ht="30" x14ac:dyDescent="0.25">
      <c r="A12" s="2"/>
      <c r="B12" s="83" t="s">
        <v>1794</v>
      </c>
      <c r="C12" s="95"/>
      <c r="D12" s="101">
        <f>[1]nota_022!C8</f>
        <v>0</v>
      </c>
      <c r="E12" s="99">
        <f>nota_022!C8</f>
        <v>0</v>
      </c>
      <c r="F12" s="15"/>
    </row>
    <row r="13" spans="1:9" x14ac:dyDescent="0.25">
      <c r="A13" s="2"/>
      <c r="B13" s="83" t="s">
        <v>1795</v>
      </c>
      <c r="C13" s="95"/>
      <c r="D13" s="101">
        <f>[1]nota_022!C9</f>
        <v>0</v>
      </c>
      <c r="E13" s="99">
        <f>nota_022!C9</f>
        <v>0</v>
      </c>
      <c r="F13" s="15"/>
    </row>
    <row r="14" spans="1:9" ht="30" x14ac:dyDescent="0.25">
      <c r="A14" s="2"/>
      <c r="B14" s="6" t="s">
        <v>1796</v>
      </c>
      <c r="C14" s="96"/>
      <c r="D14" s="101">
        <v>4127434.18</v>
      </c>
      <c r="E14" s="99">
        <f>-5657301.69+4902665.23</f>
        <v>-754636.46</v>
      </c>
      <c r="F14" s="15"/>
    </row>
    <row r="15" spans="1:9" x14ac:dyDescent="0.25">
      <c r="A15" s="2"/>
      <c r="B15" s="6" t="s">
        <v>1797</v>
      </c>
      <c r="C15" s="96"/>
      <c r="D15" s="94">
        <f>[1]RZiS_k!D49</f>
        <v>1127794.6100000043</v>
      </c>
      <c r="E15" s="100">
        <f>RZiS_k!E49</f>
        <v>944283.31000000075</v>
      </c>
      <c r="F15" s="15"/>
    </row>
    <row r="16" spans="1:9" ht="30" x14ac:dyDescent="0.25">
      <c r="A16" s="2"/>
      <c r="B16" s="6" t="s">
        <v>1798</v>
      </c>
      <c r="C16" s="96"/>
      <c r="D16" s="13">
        <v>0</v>
      </c>
      <c r="E16" s="98">
        <v>0</v>
      </c>
      <c r="F16" s="15"/>
    </row>
    <row r="17" spans="1:7" x14ac:dyDescent="0.25">
      <c r="A17" s="2"/>
      <c r="B17" s="5" t="s">
        <v>1799</v>
      </c>
      <c r="C17" s="96"/>
      <c r="D17" s="13">
        <f>[1]Pasywa!D18+[1]Pasywa!D26+[1]Pasywa!D35+[1]Pasywa!D59</f>
        <v>18768007.560000002</v>
      </c>
      <c r="E17" s="98">
        <f>Pasywa!E18+Pasywa!E26+Pasywa!E35+Pasywa!E59</f>
        <v>10215350.77</v>
      </c>
      <c r="F17" s="15"/>
    </row>
    <row r="18" spans="1:7" x14ac:dyDescent="0.25">
      <c r="A18" s="2"/>
      <c r="B18" s="6" t="s">
        <v>1800</v>
      </c>
      <c r="C18" s="96"/>
      <c r="D18" s="13">
        <f>[1]Pasywa!D19+[1]Pasywa!D20+[1]Pasywa!D23</f>
        <v>998747.86</v>
      </c>
      <c r="E18" s="98">
        <f>Pasywa!E19+Pasywa!E20+Pasywa!E23</f>
        <v>863473.57000000007</v>
      </c>
      <c r="F18" s="15"/>
    </row>
    <row r="19" spans="1:7" x14ac:dyDescent="0.25">
      <c r="A19" s="2"/>
      <c r="B19" s="83" t="s">
        <v>1801</v>
      </c>
      <c r="C19" s="95"/>
      <c r="D19" s="101">
        <v>549285.86</v>
      </c>
      <c r="E19" s="99">
        <f>492628.57</f>
        <v>492628.57</v>
      </c>
      <c r="F19" s="15"/>
    </row>
    <row r="20" spans="1:7" x14ac:dyDescent="0.25">
      <c r="A20" s="2"/>
      <c r="B20" s="83" t="s">
        <v>1802</v>
      </c>
      <c r="C20" s="95"/>
      <c r="D20" s="101">
        <f>SUM([1]Pasywa!D21:'[1]Pasywa'!D22)</f>
        <v>0</v>
      </c>
      <c r="E20" s="99">
        <f>SUM(Pasywa!E21:'Pasywa'!E22)</f>
        <v>0</v>
      </c>
      <c r="F20" s="15"/>
    </row>
    <row r="21" spans="1:7" x14ac:dyDescent="0.25">
      <c r="A21" s="2"/>
      <c r="B21" s="84" t="s">
        <v>1803</v>
      </c>
      <c r="C21" s="95"/>
      <c r="D21" s="101">
        <f>[1]nota_025!G8</f>
        <v>0</v>
      </c>
      <c r="E21" s="99">
        <f>nota_025!G8</f>
        <v>0</v>
      </c>
      <c r="F21" s="15"/>
    </row>
    <row r="22" spans="1:7" x14ac:dyDescent="0.25">
      <c r="A22" s="2"/>
      <c r="B22" s="84" t="s">
        <v>1804</v>
      </c>
      <c r="C22" s="95"/>
      <c r="D22" s="101">
        <f>[1]nota_025!G11</f>
        <v>0</v>
      </c>
      <c r="E22" s="99">
        <f>nota_025!G11</f>
        <v>0</v>
      </c>
      <c r="F22" s="15"/>
    </row>
    <row r="23" spans="1:7" x14ac:dyDescent="0.25">
      <c r="A23" s="2"/>
      <c r="B23" s="83" t="s">
        <v>1805</v>
      </c>
      <c r="C23" s="95"/>
      <c r="D23" s="101">
        <f>SUM([1]Pasywa!D24:'[1]Pasywa'!D25)</f>
        <v>449462</v>
      </c>
      <c r="E23" s="99">
        <f>SUM(Pasywa!E24:'Pasywa'!E25)</f>
        <v>370845</v>
      </c>
      <c r="F23" s="15"/>
    </row>
    <row r="24" spans="1:7" x14ac:dyDescent="0.25">
      <c r="A24" s="2"/>
      <c r="B24" s="84" t="s">
        <v>1806</v>
      </c>
      <c r="C24" s="95"/>
      <c r="D24" s="101">
        <f>[1]nota_025!G15</f>
        <v>0</v>
      </c>
      <c r="E24" s="99">
        <f>nota_025!G15</f>
        <v>0</v>
      </c>
      <c r="F24" s="15"/>
    </row>
    <row r="25" spans="1:7" x14ac:dyDescent="0.25">
      <c r="A25" s="2"/>
      <c r="B25" s="84" t="s">
        <v>1807</v>
      </c>
      <c r="C25" s="95"/>
      <c r="D25" s="101">
        <f>361022+88440</f>
        <v>449462</v>
      </c>
      <c r="E25" s="99">
        <f>282405+88440</f>
        <v>370845</v>
      </c>
      <c r="F25" s="15"/>
    </row>
    <row r="26" spans="1:7" x14ac:dyDescent="0.25">
      <c r="A26" s="2"/>
      <c r="B26" s="6" t="s">
        <v>1808</v>
      </c>
      <c r="C26" s="96"/>
      <c r="D26" s="13">
        <f>[1]Pasywa!D27+[1]Pasywa!D28+[1]Pasywa!D29</f>
        <v>0</v>
      </c>
      <c r="E26" s="98">
        <f>Pasywa!E27+Pasywa!E28+Pasywa!E29</f>
        <v>2479166.67</v>
      </c>
      <c r="F26" s="15"/>
    </row>
    <row r="27" spans="1:7" x14ac:dyDescent="0.25">
      <c r="A27" s="2"/>
      <c r="B27" s="83" t="s">
        <v>1809</v>
      </c>
      <c r="C27" s="95"/>
      <c r="D27" s="101">
        <f>[1]nota_030!C7</f>
        <v>0</v>
      </c>
      <c r="E27" s="99">
        <f>nota_030!C7</f>
        <v>0</v>
      </c>
      <c r="F27" s="15"/>
    </row>
    <row r="28" spans="1:7" ht="30" x14ac:dyDescent="0.25">
      <c r="A28" s="2"/>
      <c r="B28" s="83" t="s">
        <v>1810</v>
      </c>
      <c r="C28" s="95"/>
      <c r="D28" s="101">
        <f>[1]nota_030!C23</f>
        <v>0</v>
      </c>
      <c r="E28" s="99">
        <f>nota_030!C23</f>
        <v>0</v>
      </c>
      <c r="F28" s="15"/>
    </row>
    <row r="29" spans="1:7" x14ac:dyDescent="0.25">
      <c r="A29" s="2"/>
      <c r="B29" s="83" t="s">
        <v>1811</v>
      </c>
      <c r="C29" s="95"/>
      <c r="D29" s="101">
        <v>0</v>
      </c>
      <c r="E29" s="99">
        <f>SUM(Pasywa!E30:'Pasywa'!E34)</f>
        <v>2479166.67</v>
      </c>
      <c r="F29" s="15"/>
    </row>
    <row r="30" spans="1:7" x14ac:dyDescent="0.25">
      <c r="A30" s="2"/>
      <c r="B30" s="84" t="s">
        <v>1812</v>
      </c>
      <c r="C30" s="95"/>
      <c r="D30" s="101">
        <v>0</v>
      </c>
      <c r="E30" s="99">
        <v>2479166.67</v>
      </c>
      <c r="F30" s="15"/>
      <c r="G30" s="33"/>
    </row>
    <row r="31" spans="1:7" x14ac:dyDescent="0.25">
      <c r="A31" s="2"/>
      <c r="B31" s="84" t="s">
        <v>1813</v>
      </c>
      <c r="C31" s="95"/>
      <c r="D31" s="101">
        <f>[1]nota_030!C41</f>
        <v>0</v>
      </c>
      <c r="E31" s="99">
        <f>nota_030!C41</f>
        <v>0</v>
      </c>
      <c r="F31" s="15"/>
    </row>
    <row r="32" spans="1:7" x14ac:dyDescent="0.25">
      <c r="A32" s="2"/>
      <c r="B32" s="84" t="s">
        <v>1814</v>
      </c>
      <c r="C32" s="95"/>
      <c r="D32" s="101">
        <f>[1]nota_030!C42</f>
        <v>0</v>
      </c>
      <c r="E32" s="99">
        <f>nota_030!C42</f>
        <v>0</v>
      </c>
      <c r="F32" s="15"/>
    </row>
    <row r="33" spans="1:10" x14ac:dyDescent="0.25">
      <c r="A33" s="2"/>
      <c r="B33" s="84" t="s">
        <v>1815</v>
      </c>
      <c r="C33" s="95"/>
      <c r="D33" s="101">
        <f>[1]nota_030!C43</f>
        <v>0</v>
      </c>
      <c r="E33" s="99">
        <f>nota_030!C43</f>
        <v>0</v>
      </c>
      <c r="F33" s="15"/>
    </row>
    <row r="34" spans="1:10" x14ac:dyDescent="0.25">
      <c r="A34" s="2"/>
      <c r="B34" s="84" t="s">
        <v>1816</v>
      </c>
      <c r="C34" s="95"/>
      <c r="D34" s="101">
        <f>[1]nota_030!C44</f>
        <v>0</v>
      </c>
      <c r="E34" s="99">
        <f>nota_030!C44</f>
        <v>0</v>
      </c>
      <c r="F34" s="15"/>
    </row>
    <row r="35" spans="1:10" x14ac:dyDescent="0.25">
      <c r="A35" s="2"/>
      <c r="B35" s="6" t="s">
        <v>1817</v>
      </c>
      <c r="C35" s="96"/>
      <c r="D35" s="13">
        <f>[1]Pasywa!D36+[1]Pasywa!D41+[1]Pasywa!D46+[1]Pasywa!D58</f>
        <v>17695080.440000001</v>
      </c>
      <c r="E35" s="98">
        <f>Pasywa!E36+Pasywa!E41+Pasywa!E46+Pasywa!E58</f>
        <v>6593578.4499999993</v>
      </c>
      <c r="F35" s="15"/>
      <c r="G35" s="33"/>
    </row>
    <row r="36" spans="1:10" x14ac:dyDescent="0.25">
      <c r="A36" s="2"/>
      <c r="B36" s="83" t="s">
        <v>1818</v>
      </c>
      <c r="C36" s="95"/>
      <c r="D36" s="101">
        <f>[1]Pasywa!D37+[1]Pasywa!D40</f>
        <v>0</v>
      </c>
      <c r="E36" s="99">
        <f>Pasywa!E37+Pasywa!E40</f>
        <v>0</v>
      </c>
      <c r="F36" s="15"/>
    </row>
    <row r="37" spans="1:10" x14ac:dyDescent="0.25">
      <c r="A37" s="2"/>
      <c r="B37" s="84" t="s">
        <v>1819</v>
      </c>
      <c r="C37" s="95"/>
      <c r="D37" s="101">
        <f>SUM([1]Pasywa!D38:'[1]Pasywa'!D39)</f>
        <v>0</v>
      </c>
      <c r="E37" s="99">
        <f>SUM(Pasywa!E38:'Pasywa'!E39)</f>
        <v>0</v>
      </c>
      <c r="F37" s="15"/>
    </row>
    <row r="38" spans="1:10" x14ac:dyDescent="0.25">
      <c r="A38" s="2"/>
      <c r="B38" s="85" t="s">
        <v>1761</v>
      </c>
      <c r="C38" s="95"/>
      <c r="D38" s="101">
        <f>[1]nota_030!C19</f>
        <v>0</v>
      </c>
      <c r="E38" s="99">
        <f>nota_030!C19</f>
        <v>0</v>
      </c>
      <c r="F38" s="15"/>
    </row>
    <row r="39" spans="1:10" x14ac:dyDescent="0.25">
      <c r="A39" s="2"/>
      <c r="B39" s="85" t="s">
        <v>1766</v>
      </c>
      <c r="C39" s="95"/>
      <c r="D39" s="101">
        <f>[1]nota_030!C20</f>
        <v>0</v>
      </c>
      <c r="E39" s="99">
        <f>nota_030!C20</f>
        <v>0</v>
      </c>
      <c r="F39" s="15"/>
    </row>
    <row r="40" spans="1:10" x14ac:dyDescent="0.25">
      <c r="A40" s="2"/>
      <c r="B40" s="84" t="s">
        <v>1763</v>
      </c>
      <c r="C40" s="95"/>
      <c r="D40" s="101">
        <f>[1]nota_030!C21</f>
        <v>0</v>
      </c>
      <c r="E40" s="99">
        <f>nota_030!C21</f>
        <v>0</v>
      </c>
      <c r="F40" s="15"/>
    </row>
    <row r="41" spans="1:10" ht="30" x14ac:dyDescent="0.25">
      <c r="A41" s="2"/>
      <c r="B41" s="83" t="s">
        <v>1820</v>
      </c>
      <c r="C41" s="95"/>
      <c r="D41" s="101">
        <f>[1]Pasywa!D42+[1]Pasywa!D45</f>
        <v>0</v>
      </c>
      <c r="E41" s="99">
        <f>Pasywa!E42+Pasywa!E45</f>
        <v>0</v>
      </c>
      <c r="F41" s="15"/>
    </row>
    <row r="42" spans="1:10" x14ac:dyDescent="0.25">
      <c r="A42" s="2"/>
      <c r="B42" s="84" t="s">
        <v>1819</v>
      </c>
      <c r="C42" s="95"/>
      <c r="D42" s="101">
        <f>SUM([1]Pasywa!D43:'[1]Pasywa'!D44)</f>
        <v>0</v>
      </c>
      <c r="E42" s="99">
        <f>SUM(Pasywa!E43:'Pasywa'!E44)</f>
        <v>0</v>
      </c>
      <c r="F42" s="15"/>
    </row>
    <row r="43" spans="1:10" x14ac:dyDescent="0.25">
      <c r="A43" s="2"/>
      <c r="B43" s="85" t="s">
        <v>1761</v>
      </c>
      <c r="C43" s="95"/>
      <c r="D43" s="101">
        <f>[1]nota_030!C35</f>
        <v>0</v>
      </c>
      <c r="E43" s="99">
        <f>nota_030!C35</f>
        <v>0</v>
      </c>
      <c r="F43" s="15"/>
    </row>
    <row r="44" spans="1:10" x14ac:dyDescent="0.25">
      <c r="A44" s="2"/>
      <c r="B44" s="85" t="s">
        <v>1766</v>
      </c>
      <c r="C44" s="95"/>
      <c r="D44" s="101">
        <f>[1]nota_030!C36</f>
        <v>0</v>
      </c>
      <c r="E44" s="99">
        <f>nota_030!C36</f>
        <v>0</v>
      </c>
      <c r="F44" s="15"/>
    </row>
    <row r="45" spans="1:10" x14ac:dyDescent="0.25">
      <c r="A45" s="2"/>
      <c r="B45" s="84" t="s">
        <v>1763</v>
      </c>
      <c r="C45" s="95"/>
      <c r="D45" s="101">
        <f>[1]nota_030!C37</f>
        <v>0</v>
      </c>
      <c r="E45" s="99">
        <f>nota_030!C37</f>
        <v>0</v>
      </c>
      <c r="F45" s="15"/>
    </row>
    <row r="46" spans="1:10" x14ac:dyDescent="0.25">
      <c r="A46" s="2"/>
      <c r="B46" s="83" t="s">
        <v>1821</v>
      </c>
      <c r="C46" s="95"/>
      <c r="D46" s="101">
        <v>17695080.440000001</v>
      </c>
      <c r="E46" s="99">
        <f>SUM(Pasywa!E47:'Pasywa'!E50)+SUM(Pasywa!E53:'Pasywa'!E57)</f>
        <v>6593578.4499999993</v>
      </c>
      <c r="F46" s="15"/>
      <c r="J46" s="33"/>
    </row>
    <row r="47" spans="1:10" x14ac:dyDescent="0.25">
      <c r="A47" s="2"/>
      <c r="B47" s="84" t="s">
        <v>1812</v>
      </c>
      <c r="C47" s="95"/>
      <c r="D47" s="101">
        <f>3500000+1752944.25</f>
        <v>5252944.25</v>
      </c>
      <c r="E47" s="99">
        <v>1020833.33</v>
      </c>
      <c r="F47" s="15"/>
    </row>
    <row r="48" spans="1:10" x14ac:dyDescent="0.25">
      <c r="A48" s="2"/>
      <c r="B48" s="84" t="s">
        <v>1813</v>
      </c>
      <c r="C48" s="95"/>
      <c r="D48" s="101">
        <f>[1]nota_030!C47</f>
        <v>0</v>
      </c>
      <c r="E48" s="99">
        <f>nota_030!C47</f>
        <v>0</v>
      </c>
      <c r="F48" s="15"/>
    </row>
    <row r="49" spans="1:7" x14ac:dyDescent="0.25">
      <c r="A49" s="2"/>
      <c r="B49" s="84" t="s">
        <v>1814</v>
      </c>
      <c r="C49" s="95"/>
      <c r="D49" s="101">
        <f>[1]nota_030!C48</f>
        <v>0</v>
      </c>
      <c r="E49" s="99">
        <f>nota_030!C48</f>
        <v>0</v>
      </c>
      <c r="F49" s="15"/>
    </row>
    <row r="50" spans="1:7" x14ac:dyDescent="0.25">
      <c r="A50" s="2"/>
      <c r="B50" s="84" t="s">
        <v>1822</v>
      </c>
      <c r="C50" s="95"/>
      <c r="D50" s="101">
        <f>SUM([1]Pasywa!D51:'[1]Pasywa'!D52)</f>
        <v>9877564.7800000012</v>
      </c>
      <c r="E50" s="99">
        <f>SUM(Pasywa!E51:'Pasywa'!E52)</f>
        <v>5091118.4099999992</v>
      </c>
      <c r="F50" s="15"/>
    </row>
    <row r="51" spans="1:7" x14ac:dyDescent="0.25">
      <c r="A51" s="2"/>
      <c r="B51" s="85" t="s">
        <v>1761</v>
      </c>
      <c r="C51" s="95"/>
      <c r="D51" s="101">
        <f>14957.28+53691.11+9808916.39</f>
        <v>9877564.7800000012</v>
      </c>
      <c r="E51" s="99">
        <f>523535.09+4565870.77+1712.55</f>
        <v>5091118.4099999992</v>
      </c>
      <c r="F51" s="15"/>
    </row>
    <row r="52" spans="1:7" x14ac:dyDescent="0.25">
      <c r="A52" s="2"/>
      <c r="B52" s="85" t="s">
        <v>1766</v>
      </c>
      <c r="C52" s="95"/>
      <c r="D52" s="101">
        <f>[1]nota_030!C51</f>
        <v>0</v>
      </c>
      <c r="E52" s="99">
        <f>nota_030!C51</f>
        <v>0</v>
      </c>
      <c r="F52" s="15"/>
    </row>
    <row r="53" spans="1:7" x14ac:dyDescent="0.25">
      <c r="A53" s="2"/>
      <c r="B53" s="84" t="s">
        <v>1823</v>
      </c>
      <c r="C53" s="95"/>
      <c r="D53" s="101">
        <v>450479.25</v>
      </c>
      <c r="E53" s="99">
        <f>nota_030!C52</f>
        <v>0</v>
      </c>
      <c r="F53" s="15"/>
    </row>
    <row r="54" spans="1:7" x14ac:dyDescent="0.25">
      <c r="A54" s="2"/>
      <c r="B54" s="84" t="s">
        <v>1824</v>
      </c>
      <c r="C54" s="95"/>
      <c r="D54" s="101">
        <f>[1]nota_030!C53</f>
        <v>0</v>
      </c>
      <c r="E54" s="99">
        <f>nota_030!C53</f>
        <v>0</v>
      </c>
      <c r="F54" s="15"/>
    </row>
    <row r="55" spans="1:7" ht="30" x14ac:dyDescent="0.25">
      <c r="A55" s="2"/>
      <c r="B55" s="84" t="s">
        <v>1825</v>
      </c>
      <c r="C55" s="95"/>
      <c r="D55" s="101">
        <f>184745+1905005+117.92+77992.22-53767.98</f>
        <v>2114092.16</v>
      </c>
      <c r="E55" s="99">
        <f>1845.11+453890.03+726+206.72+45012.06-20053.21</f>
        <v>481626.70999999996</v>
      </c>
      <c r="F55" s="15"/>
    </row>
    <row r="56" spans="1:7" x14ac:dyDescent="0.25">
      <c r="A56" s="2"/>
      <c r="B56" s="84" t="s">
        <v>1826</v>
      </c>
      <c r="C56" s="95"/>
      <c r="D56" s="101">
        <v>0</v>
      </c>
      <c r="E56" s="99">
        <v>0</v>
      </c>
      <c r="F56" s="15"/>
    </row>
    <row r="57" spans="1:7" x14ac:dyDescent="0.25">
      <c r="A57" s="2"/>
      <c r="B57" s="84" t="s">
        <v>1827</v>
      </c>
      <c r="C57" s="95"/>
      <c r="D57" s="101"/>
      <c r="E57" s="99"/>
      <c r="F57" s="15"/>
    </row>
    <row r="58" spans="1:7" x14ac:dyDescent="0.25">
      <c r="A58" s="2"/>
      <c r="B58" s="83" t="s">
        <v>1828</v>
      </c>
      <c r="C58" s="95"/>
      <c r="D58" s="101">
        <f>[1]nota_046!C41</f>
        <v>0</v>
      </c>
      <c r="E58" s="99">
        <f>nota_046!C41</f>
        <v>0</v>
      </c>
      <c r="F58" s="15"/>
    </row>
    <row r="59" spans="1:7" x14ac:dyDescent="0.25">
      <c r="A59" s="2"/>
      <c r="B59" s="6" t="s">
        <v>1829</v>
      </c>
      <c r="C59" s="96"/>
      <c r="D59" s="13">
        <f>[1]Pasywa!D60+[1]Pasywa!D61+[1]Pasywa!D62</f>
        <v>74179.259999999995</v>
      </c>
      <c r="E59" s="98">
        <f>Pasywa!E60+Pasywa!E61+Pasywa!E62</f>
        <v>279132.08</v>
      </c>
      <c r="F59" s="15"/>
    </row>
    <row r="60" spans="1:7" x14ac:dyDescent="0.25">
      <c r="A60" s="2"/>
      <c r="B60" s="83" t="s">
        <v>1830</v>
      </c>
      <c r="C60" s="95"/>
      <c r="D60" s="101">
        <f>[1]nota_028!C38</f>
        <v>0</v>
      </c>
      <c r="E60" s="99">
        <f>nota_028!C38</f>
        <v>0</v>
      </c>
      <c r="F60" s="15"/>
    </row>
    <row r="61" spans="1:7" x14ac:dyDescent="0.25">
      <c r="A61" s="2"/>
      <c r="B61" s="83" t="s">
        <v>1831</v>
      </c>
      <c r="C61" s="95"/>
      <c r="D61" s="101">
        <v>0</v>
      </c>
      <c r="E61" s="99">
        <v>0</v>
      </c>
      <c r="F61" s="15"/>
    </row>
    <row r="62" spans="1:7" x14ac:dyDescent="0.25">
      <c r="A62" s="2"/>
      <c r="B62" s="83" t="s">
        <v>1832</v>
      </c>
      <c r="C62" s="95"/>
      <c r="D62" s="94">
        <v>74179.259999999995</v>
      </c>
      <c r="E62" s="100">
        <f>SUM(Pasywa!E63:'Pasywa'!E65)</f>
        <v>279132.08</v>
      </c>
      <c r="F62" s="15"/>
    </row>
    <row r="63" spans="1:7" x14ac:dyDescent="0.25">
      <c r="A63" s="2"/>
      <c r="B63" s="84" t="s">
        <v>1806</v>
      </c>
      <c r="C63" s="95"/>
      <c r="D63" s="94">
        <v>14030.44</v>
      </c>
      <c r="E63" s="100">
        <v>84590.14</v>
      </c>
      <c r="F63" s="15"/>
    </row>
    <row r="64" spans="1:7" x14ac:dyDescent="0.25">
      <c r="A64" s="2"/>
      <c r="B64" s="84" t="s">
        <v>1807</v>
      </c>
      <c r="C64" s="95"/>
      <c r="D64" s="94">
        <v>60148.82</v>
      </c>
      <c r="E64" s="100">
        <v>194541.94</v>
      </c>
      <c r="F64" s="15"/>
      <c r="G64" s="33"/>
    </row>
    <row r="65" spans="1:6" x14ac:dyDescent="0.25">
      <c r="A65" s="2"/>
      <c r="B65" s="84"/>
      <c r="C65" s="95"/>
      <c r="D65" s="94"/>
      <c r="E65" s="100"/>
      <c r="F65" s="31"/>
    </row>
    <row r="66" spans="1:6" x14ac:dyDescent="0.25">
      <c r="A66" s="2"/>
      <c r="B66" s="10" t="s">
        <v>1833</v>
      </c>
      <c r="C66" s="96"/>
      <c r="D66" s="13">
        <f>[1]Pasywa!D5+[1]Pasywa!D17</f>
        <v>46219863.49000001</v>
      </c>
      <c r="E66" s="98">
        <f>Pasywa!E5+Pasywa!E17</f>
        <v>35256265.420000002</v>
      </c>
      <c r="F66" s="15"/>
    </row>
    <row r="67" spans="1:6" x14ac:dyDescent="0.25">
      <c r="A67" s="1"/>
      <c r="B67" s="80"/>
      <c r="C67" s="1"/>
      <c r="D67" s="82"/>
      <c r="E67" s="1"/>
      <c r="F67" s="1"/>
    </row>
    <row r="68" spans="1:6" x14ac:dyDescent="0.25">
      <c r="A68" s="2"/>
      <c r="B68" s="87" t="s">
        <v>1834</v>
      </c>
      <c r="C68" s="97"/>
      <c r="D68" s="101">
        <f>[1]Pasywa!D5</f>
        <v>27451855.930000003</v>
      </c>
      <c r="E68" s="99">
        <f>Pasywa!E5</f>
        <v>25040914.650000002</v>
      </c>
      <c r="F68" s="15"/>
    </row>
    <row r="69" spans="1:6" x14ac:dyDescent="0.25">
      <c r="A69" s="2"/>
      <c r="B69" s="87" t="s">
        <v>1835</v>
      </c>
      <c r="C69" s="97"/>
      <c r="D69" s="101">
        <v>9500021</v>
      </c>
      <c r="E69" s="99">
        <v>9500021</v>
      </c>
      <c r="F69" s="15"/>
    </row>
    <row r="70" spans="1:6" x14ac:dyDescent="0.25">
      <c r="A70" s="2"/>
      <c r="B70" s="87" t="s">
        <v>1836</v>
      </c>
      <c r="C70" s="97"/>
      <c r="D70" s="101">
        <f>[1]Pasywa!D68/[1]Pasywa!D69</f>
        <v>2.8896626575878099</v>
      </c>
      <c r="E70" s="99">
        <f>Pasywa!E68/Pasywa!E69</f>
        <v>2.6358799259496375</v>
      </c>
      <c r="F70" s="15"/>
    </row>
    <row r="71" spans="1:6" x14ac:dyDescent="0.25">
      <c r="A71" s="2"/>
      <c r="B71" s="87" t="s">
        <v>1837</v>
      </c>
      <c r="C71" s="97"/>
      <c r="D71" s="101">
        <v>9500021</v>
      </c>
      <c r="E71" s="99">
        <v>9500021</v>
      </c>
      <c r="F71" s="15"/>
    </row>
    <row r="72" spans="1:6" x14ac:dyDescent="0.25">
      <c r="A72" s="2"/>
      <c r="B72" s="87" t="s">
        <v>1838</v>
      </c>
      <c r="C72" s="97"/>
      <c r="D72" s="101">
        <f>[1]Pasywa!D68/[1]Pasywa!D71</f>
        <v>2.8896626575878099</v>
      </c>
      <c r="E72" s="99">
        <f>Pasywa!E68/Pasywa!E71</f>
        <v>2.6358799259496375</v>
      </c>
      <c r="F72" s="15"/>
    </row>
    <row r="73" spans="1:6" x14ac:dyDescent="0.25">
      <c r="A73" s="1"/>
      <c r="B73" s="104" t="s">
        <v>31</v>
      </c>
      <c r="C73" s="105"/>
      <c r="D73" s="105"/>
      <c r="F73" s="1"/>
    </row>
    <row r="74" spans="1:6" x14ac:dyDescent="0.25">
      <c r="A74" s="1"/>
      <c r="B74" s="1"/>
      <c r="C74" s="1"/>
      <c r="D74" s="1"/>
      <c r="E74" s="1"/>
      <c r="F74" s="1"/>
    </row>
    <row r="77" spans="1:6" x14ac:dyDescent="0.25">
      <c r="B77" t="s">
        <v>2006</v>
      </c>
    </row>
    <row r="78" spans="1:6" x14ac:dyDescent="0.25">
      <c r="D78" t="s">
        <v>1676</v>
      </c>
      <c r="E78" t="s">
        <v>2005</v>
      </c>
    </row>
    <row r="81" spans="2:2" x14ac:dyDescent="0.25">
      <c r="B81" t="s">
        <v>1675</v>
      </c>
    </row>
  </sheetData>
  <mergeCells count="2">
    <mergeCell ref="B73:D73"/>
    <mergeCell ref="D2:E2"/>
  </mergeCells>
  <pageMargins left="0.25" right="0.25" top="0.75" bottom="0.75" header="0.3" footer="0.3"/>
  <pageSetup paperSize="9" scale="60" orientation="portrait" r:id="rId1"/>
  <headerFooter>
    <oddHeader xml:space="preserve">&amp;C&amp;"Arial Black,Standardowy"&amp;K03+000PRYMUS S.A.
Turyńska 101,43-100 Tychy
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I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182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337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14"/>
      <c r="C5" s="112" t="s">
        <v>547</v>
      </c>
      <c r="D5" s="113"/>
      <c r="E5" s="113"/>
      <c r="F5" s="113"/>
      <c r="G5" s="113"/>
      <c r="H5" s="113"/>
      <c r="I5" s="15"/>
    </row>
    <row r="6" spans="1:9" ht="45" x14ac:dyDescent="0.25">
      <c r="A6" s="2"/>
      <c r="B6" s="115"/>
      <c r="C6" s="4" t="s">
        <v>538</v>
      </c>
      <c r="D6" s="4" t="s">
        <v>539</v>
      </c>
      <c r="E6" s="4" t="s">
        <v>540</v>
      </c>
      <c r="F6" s="4" t="s">
        <v>541</v>
      </c>
      <c r="G6" s="4" t="s">
        <v>542</v>
      </c>
      <c r="H6" s="4" t="s">
        <v>509</v>
      </c>
      <c r="I6" s="15"/>
    </row>
    <row r="7" spans="1:9" x14ac:dyDescent="0.25">
      <c r="A7" s="2"/>
      <c r="B7" s="10" t="s">
        <v>527</v>
      </c>
      <c r="C7" s="13">
        <v>0</v>
      </c>
      <c r="D7" s="13">
        <v>0</v>
      </c>
      <c r="E7" s="13">
        <v>0</v>
      </c>
      <c r="F7" s="13">
        <v>0</v>
      </c>
      <c r="G7" s="13">
        <v>0</v>
      </c>
      <c r="H7" s="13">
        <f>SUM(nota_011!C7:'nota_011'!G7)</f>
        <v>0</v>
      </c>
      <c r="I7" s="15"/>
    </row>
    <row r="8" spans="1:9" x14ac:dyDescent="0.25">
      <c r="A8" s="2"/>
      <c r="B8" s="16" t="s">
        <v>528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f>SUM(nota_011!C8:'nota_011'!G8)</f>
        <v>0</v>
      </c>
      <c r="I8" s="15"/>
    </row>
    <row r="9" spans="1:9" x14ac:dyDescent="0.25">
      <c r="A9" s="2"/>
      <c r="B9" s="10" t="s">
        <v>483</v>
      </c>
      <c r="C9" s="13">
        <f>SUM(nota_011!C10:'nota_011'!C12)</f>
        <v>0</v>
      </c>
      <c r="D9" s="13">
        <f>SUM(nota_011!D10:'nota_011'!D12)</f>
        <v>0</v>
      </c>
      <c r="E9" s="13">
        <f>SUM(nota_011!E10:'nota_011'!E12)</f>
        <v>0</v>
      </c>
      <c r="F9" s="13">
        <f>SUM(nota_011!F10:'nota_011'!F12)</f>
        <v>0</v>
      </c>
      <c r="G9" s="13">
        <f>SUM(nota_011!G10:'nota_011'!G12)</f>
        <v>0</v>
      </c>
      <c r="H9" s="13">
        <f>SUM(nota_011!C9:'nota_011'!G9)</f>
        <v>0</v>
      </c>
      <c r="I9" s="15"/>
    </row>
    <row r="10" spans="1:9" x14ac:dyDescent="0.25">
      <c r="A10" s="2"/>
      <c r="B10" s="24" t="s">
        <v>484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f>SUM(nota_011!C10:'nota_011'!G10)</f>
        <v>0</v>
      </c>
      <c r="I10" s="15"/>
    </row>
    <row r="11" spans="1:9" x14ac:dyDescent="0.25">
      <c r="A11" s="2"/>
      <c r="B11" s="24" t="s">
        <v>529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f>SUM(nota_011!C11:'nota_011'!G11)</f>
        <v>0</v>
      </c>
      <c r="I11" s="15"/>
    </row>
    <row r="12" spans="1:9" x14ac:dyDescent="0.25">
      <c r="A12" s="2"/>
      <c r="B12" s="24" t="s">
        <v>485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f>SUM(nota_011!C12:'nota_011'!G12)</f>
        <v>0</v>
      </c>
      <c r="I12" s="15"/>
    </row>
    <row r="13" spans="1:9" x14ac:dyDescent="0.25">
      <c r="A13" s="2"/>
      <c r="B13" s="10" t="s">
        <v>487</v>
      </c>
      <c r="C13" s="13">
        <f>SUM(nota_011!C14:'nota_011'!C16)</f>
        <v>0</v>
      </c>
      <c r="D13" s="13">
        <f>SUM(nota_011!D14:'nota_011'!D16)</f>
        <v>0</v>
      </c>
      <c r="E13" s="13">
        <f>SUM(nota_011!E14:'nota_011'!E16)</f>
        <v>0</v>
      </c>
      <c r="F13" s="13">
        <f>SUM(nota_011!F14:'nota_011'!F16)</f>
        <v>0</v>
      </c>
      <c r="G13" s="13">
        <f>SUM(nota_011!G14:'nota_011'!G16)</f>
        <v>0</v>
      </c>
      <c r="H13" s="13">
        <f>SUM(nota_011!C13:'nota_011'!G13)</f>
        <v>0</v>
      </c>
      <c r="I13" s="15"/>
    </row>
    <row r="14" spans="1:9" x14ac:dyDescent="0.25">
      <c r="A14" s="2"/>
      <c r="B14" s="24" t="s">
        <v>530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f>SUM(nota_011!C14:'nota_011'!G14)</f>
        <v>0</v>
      </c>
      <c r="I14" s="15"/>
    </row>
    <row r="15" spans="1:9" x14ac:dyDescent="0.25">
      <c r="A15" s="2"/>
      <c r="B15" s="24" t="s">
        <v>529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f>SUM(nota_011!C15:'nota_011'!G15)</f>
        <v>0</v>
      </c>
      <c r="I15" s="15"/>
    </row>
    <row r="16" spans="1:9" x14ac:dyDescent="0.25">
      <c r="A16" s="2"/>
      <c r="B16" s="24" t="s">
        <v>485</v>
      </c>
      <c r="C16" s="14">
        <v>0</v>
      </c>
      <c r="D16" s="14">
        <v>0</v>
      </c>
      <c r="E16" s="14">
        <v>0</v>
      </c>
      <c r="F16" s="14">
        <v>0</v>
      </c>
      <c r="G16" s="14">
        <v>0</v>
      </c>
      <c r="H16" s="14">
        <f>SUM(nota_011!C16:'nota_011'!G16)</f>
        <v>0</v>
      </c>
      <c r="I16" s="15"/>
    </row>
    <row r="17" spans="1:9" x14ac:dyDescent="0.25">
      <c r="A17" s="2"/>
      <c r="B17" s="10" t="s">
        <v>531</v>
      </c>
      <c r="C17" s="13">
        <f>nota_011!C7+nota_011!C9-nota_011!C13</f>
        <v>0</v>
      </c>
      <c r="D17" s="13">
        <f>nota_011!D7+nota_011!D9-nota_011!D13</f>
        <v>0</v>
      </c>
      <c r="E17" s="13">
        <f>nota_011!E7+nota_011!E9-nota_011!E13</f>
        <v>0</v>
      </c>
      <c r="F17" s="13">
        <f>nota_011!F7+nota_011!F9-nota_011!F13</f>
        <v>0</v>
      </c>
      <c r="G17" s="13">
        <f>nota_011!G7+nota_011!G9-nota_011!G13</f>
        <v>0</v>
      </c>
      <c r="H17" s="13">
        <f>SUM(nota_011!C17:'nota_011'!G17)</f>
        <v>0</v>
      </c>
      <c r="I17" s="15"/>
    </row>
    <row r="18" spans="1:9" x14ac:dyDescent="0.25">
      <c r="A18" s="2"/>
      <c r="B18" s="16" t="s">
        <v>528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f>SUM(nota_011!C18:'nota_011'!G18)</f>
        <v>0</v>
      </c>
      <c r="I18" s="15"/>
    </row>
    <row r="19" spans="1:9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9" x14ac:dyDescent="0.25">
      <c r="A20" s="1"/>
      <c r="B20" s="17" t="s">
        <v>502</v>
      </c>
      <c r="C20" s="17"/>
      <c r="D20" s="17"/>
      <c r="E20" s="17"/>
      <c r="F20" s="17"/>
      <c r="G20" s="17"/>
      <c r="H20" s="17"/>
      <c r="I20" s="1"/>
    </row>
    <row r="21" spans="1:9" x14ac:dyDescent="0.25">
      <c r="A21" s="2"/>
      <c r="B21" s="109"/>
      <c r="C21" s="105"/>
      <c r="D21" s="105"/>
      <c r="E21" s="105"/>
      <c r="F21" s="105"/>
      <c r="G21" s="105"/>
      <c r="H21" s="105"/>
      <c r="I21" s="15"/>
    </row>
    <row r="22" spans="1:9" x14ac:dyDescent="0.25">
      <c r="A22" s="1"/>
      <c r="B22" s="11"/>
      <c r="C22" s="11"/>
      <c r="D22" s="11"/>
      <c r="E22" s="11"/>
      <c r="F22" s="11"/>
      <c r="G22" s="11"/>
      <c r="H22" s="11"/>
      <c r="I22" s="1"/>
    </row>
  </sheetData>
  <mergeCells count="4">
    <mergeCell ref="B3:H3"/>
    <mergeCell ref="B5:B6"/>
    <mergeCell ref="B21:H21"/>
    <mergeCell ref="C5:H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G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183</v>
      </c>
      <c r="C2" s="23"/>
      <c r="D2" s="23"/>
      <c r="E2" s="23"/>
      <c r="F2" s="23"/>
      <c r="G2" s="1"/>
    </row>
    <row r="3" spans="1:7" x14ac:dyDescent="0.25">
      <c r="A3" s="1"/>
      <c r="B3" s="106" t="s">
        <v>338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75" x14ac:dyDescent="0.25">
      <c r="A5" s="2"/>
      <c r="B5" s="4" t="s">
        <v>548</v>
      </c>
      <c r="C5" s="4" t="s">
        <v>552</v>
      </c>
      <c r="D5" s="4" t="s">
        <v>553</v>
      </c>
      <c r="E5" s="4" t="s">
        <v>554</v>
      </c>
      <c r="F5" s="4" t="s">
        <v>555</v>
      </c>
      <c r="G5" s="15"/>
    </row>
    <row r="6" spans="1:7" x14ac:dyDescent="0.25">
      <c r="A6" s="2"/>
      <c r="B6" s="16" t="s">
        <v>534</v>
      </c>
      <c r="C6" s="14">
        <v>0</v>
      </c>
      <c r="D6" s="14">
        <v>0</v>
      </c>
      <c r="E6" s="16"/>
      <c r="F6" s="16"/>
      <c r="G6" s="15"/>
    </row>
    <row r="7" spans="1:7" x14ac:dyDescent="0.25">
      <c r="A7" s="2"/>
      <c r="B7" s="16" t="s">
        <v>549</v>
      </c>
      <c r="C7" s="14">
        <v>0</v>
      </c>
      <c r="D7" s="14">
        <v>0</v>
      </c>
      <c r="E7" s="16"/>
      <c r="F7" s="16"/>
      <c r="G7" s="15"/>
    </row>
    <row r="8" spans="1:7" x14ac:dyDescent="0.25">
      <c r="A8" s="2"/>
      <c r="B8" s="16" t="s">
        <v>550</v>
      </c>
      <c r="C8" s="14">
        <v>0</v>
      </c>
      <c r="D8" s="14">
        <v>0</v>
      </c>
      <c r="E8" s="16"/>
      <c r="F8" s="16"/>
      <c r="G8" s="15"/>
    </row>
    <row r="9" spans="1:7" x14ac:dyDescent="0.25">
      <c r="A9" s="2"/>
      <c r="B9" s="16" t="s">
        <v>551</v>
      </c>
      <c r="C9" s="14">
        <v>14438</v>
      </c>
      <c r="D9" s="14">
        <v>0</v>
      </c>
      <c r="E9" s="16" t="s">
        <v>1668</v>
      </c>
      <c r="F9" s="16"/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  <row r="11" spans="1:7" x14ac:dyDescent="0.25">
      <c r="A11" s="1"/>
      <c r="B11" s="17" t="s">
        <v>502</v>
      </c>
      <c r="C11" s="17"/>
      <c r="D11" s="17"/>
      <c r="E11" s="17"/>
      <c r="F11" s="17"/>
      <c r="G11" s="1"/>
    </row>
    <row r="12" spans="1:7" x14ac:dyDescent="0.25">
      <c r="A12" s="2"/>
      <c r="B12" s="109"/>
      <c r="C12" s="105"/>
      <c r="D12" s="105"/>
      <c r="E12" s="105"/>
      <c r="F12" s="105"/>
      <c r="G12" s="15"/>
    </row>
    <row r="13" spans="1:7" x14ac:dyDescent="0.25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184</v>
      </c>
      <c r="C2" s="23"/>
      <c r="D2" s="23"/>
      <c r="E2" s="23"/>
      <c r="F2" s="23"/>
      <c r="G2" s="1"/>
    </row>
    <row r="3" spans="1:7" x14ac:dyDescent="0.25">
      <c r="A3" s="1"/>
      <c r="B3" s="106" t="s">
        <v>339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75" x14ac:dyDescent="0.25">
      <c r="A5" s="2"/>
      <c r="B5" s="4" t="s">
        <v>548</v>
      </c>
      <c r="C5" s="4" t="s">
        <v>552</v>
      </c>
      <c r="D5" s="4" t="s">
        <v>553</v>
      </c>
      <c r="E5" s="4" t="s">
        <v>554</v>
      </c>
      <c r="F5" s="4" t="s">
        <v>555</v>
      </c>
      <c r="G5" s="15"/>
    </row>
    <row r="6" spans="1:7" x14ac:dyDescent="0.25">
      <c r="A6" s="2"/>
      <c r="B6" s="16" t="s">
        <v>556</v>
      </c>
      <c r="C6" s="14">
        <v>0</v>
      </c>
      <c r="D6" s="14">
        <v>0</v>
      </c>
      <c r="E6" s="16"/>
      <c r="F6" s="16"/>
      <c r="G6" s="15"/>
    </row>
    <row r="7" spans="1:7" x14ac:dyDescent="0.25">
      <c r="A7" s="2"/>
      <c r="B7" s="16" t="s">
        <v>557</v>
      </c>
      <c r="C7" s="14">
        <v>0</v>
      </c>
      <c r="D7" s="14">
        <v>0</v>
      </c>
      <c r="E7" s="16"/>
      <c r="F7" s="16"/>
      <c r="G7" s="15"/>
    </row>
    <row r="8" spans="1:7" x14ac:dyDescent="0.25">
      <c r="A8" s="2"/>
      <c r="B8" s="16" t="s">
        <v>558</v>
      </c>
      <c r="C8" s="14">
        <v>0</v>
      </c>
      <c r="D8" s="14">
        <v>0</v>
      </c>
      <c r="E8" s="16"/>
      <c r="F8" s="16"/>
      <c r="G8" s="15"/>
    </row>
    <row r="9" spans="1:7" x14ac:dyDescent="0.25">
      <c r="A9" s="2"/>
      <c r="B9" s="16" t="s">
        <v>559</v>
      </c>
      <c r="C9" s="14">
        <v>0</v>
      </c>
      <c r="D9" s="14">
        <v>0</v>
      </c>
      <c r="E9" s="16"/>
      <c r="F9" s="16"/>
      <c r="G9" s="15"/>
    </row>
    <row r="10" spans="1:7" x14ac:dyDescent="0.25">
      <c r="A10" s="2"/>
      <c r="B10" s="16" t="s">
        <v>560</v>
      </c>
      <c r="C10" s="14">
        <v>0</v>
      </c>
      <c r="D10" s="14">
        <v>0</v>
      </c>
      <c r="E10" s="16"/>
      <c r="F10" s="16"/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502</v>
      </c>
      <c r="C12" s="17"/>
      <c r="D12" s="17"/>
      <c r="E12" s="17"/>
      <c r="F12" s="17"/>
      <c r="G12" s="1"/>
    </row>
    <row r="13" spans="1:7" x14ac:dyDescent="0.25">
      <c r="A13" s="2"/>
      <c r="B13" s="109"/>
      <c r="C13" s="105"/>
      <c r="D13" s="105"/>
      <c r="E13" s="105"/>
      <c r="F13" s="105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185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340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110" t="s">
        <v>561</v>
      </c>
      <c r="C5" s="116" t="s">
        <v>562</v>
      </c>
      <c r="D5" s="116" t="s">
        <v>563</v>
      </c>
      <c r="E5" s="112" t="s">
        <v>564</v>
      </c>
      <c r="F5" s="113"/>
      <c r="G5" s="110" t="s">
        <v>565</v>
      </c>
      <c r="H5" s="15"/>
    </row>
    <row r="6" spans="1:8" x14ac:dyDescent="0.25">
      <c r="A6" s="2"/>
      <c r="B6" s="111"/>
      <c r="C6" s="113"/>
      <c r="D6" s="113"/>
      <c r="E6" s="4" t="s">
        <v>496</v>
      </c>
      <c r="F6" s="4" t="s">
        <v>497</v>
      </c>
      <c r="G6" s="111"/>
      <c r="H6" s="15"/>
    </row>
    <row r="7" spans="1:8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f>nota_015!D7+nota_015!E7-nota_015!F7</f>
        <v>0</v>
      </c>
      <c r="H7" s="15"/>
    </row>
    <row r="8" spans="1:8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f>nota_015!D8+nota_015!E8-nota_015!F8</f>
        <v>0</v>
      </c>
      <c r="H8" s="15"/>
    </row>
    <row r="9" spans="1:8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f>nota_015!D9+nota_015!E9-nota_015!F9</f>
        <v>0</v>
      </c>
      <c r="H9" s="15"/>
    </row>
    <row r="10" spans="1:8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nota_015!D10+nota_015!E10-nota_015!F10</f>
        <v>0</v>
      </c>
      <c r="H10" s="15"/>
    </row>
    <row r="11" spans="1:8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nota_015!D11+nota_015!E11-nota_015!F11</f>
        <v>0</v>
      </c>
      <c r="H11" s="15"/>
    </row>
    <row r="12" spans="1:8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nota_015!D12+nota_015!E12-nota_015!F12</f>
        <v>0</v>
      </c>
      <c r="H12" s="15"/>
    </row>
    <row r="13" spans="1:8" x14ac:dyDescent="0.25">
      <c r="A13" s="2"/>
      <c r="B13" s="16"/>
      <c r="C13" s="16"/>
      <c r="D13" s="14">
        <v>0</v>
      </c>
      <c r="E13" s="14">
        <v>0</v>
      </c>
      <c r="F13" s="14">
        <v>0</v>
      </c>
      <c r="G13" s="14">
        <f>nota_015!D13+nota_015!E13-nota_015!F13</f>
        <v>0</v>
      </c>
      <c r="H13" s="15"/>
    </row>
    <row r="14" spans="1:8" x14ac:dyDescent="0.25">
      <c r="A14" s="2"/>
      <c r="B14" s="16"/>
      <c r="C14" s="16"/>
      <c r="D14" s="14">
        <v>0</v>
      </c>
      <c r="E14" s="14">
        <v>0</v>
      </c>
      <c r="F14" s="14">
        <v>0</v>
      </c>
      <c r="G14" s="14">
        <f>nota_015!D14+nota_015!E14-nota_015!F14</f>
        <v>0</v>
      </c>
      <c r="H14" s="15"/>
    </row>
    <row r="15" spans="1:8" x14ac:dyDescent="0.25">
      <c r="A15" s="1"/>
      <c r="B15" s="1"/>
      <c r="C15" s="1"/>
      <c r="D15" s="1"/>
      <c r="E15" s="1"/>
      <c r="F15" s="1"/>
      <c r="G15" s="1"/>
      <c r="H15" s="1"/>
    </row>
    <row r="16" spans="1:8" x14ac:dyDescent="0.25">
      <c r="A16" s="1"/>
      <c r="B16" s="17" t="s">
        <v>502</v>
      </c>
      <c r="C16" s="17"/>
      <c r="D16" s="17"/>
      <c r="E16" s="17"/>
      <c r="F16" s="17"/>
      <c r="G16" s="17"/>
      <c r="H16" s="1"/>
    </row>
    <row r="17" spans="1:8" x14ac:dyDescent="0.25">
      <c r="A17" s="2"/>
      <c r="B17" s="109"/>
      <c r="C17" s="105"/>
      <c r="D17" s="105"/>
      <c r="E17" s="105"/>
      <c r="F17" s="105"/>
      <c r="G17" s="105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7">
    <mergeCell ref="B3:G3"/>
    <mergeCell ref="B5:B6"/>
    <mergeCell ref="B17:G17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3" width="40.7109375" customWidth="1"/>
    <col min="4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186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341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110" t="s">
        <v>566</v>
      </c>
      <c r="C5" s="116" t="s">
        <v>567</v>
      </c>
      <c r="D5" s="116" t="s">
        <v>563</v>
      </c>
      <c r="E5" s="112" t="s">
        <v>564</v>
      </c>
      <c r="F5" s="113"/>
      <c r="G5" s="110" t="s">
        <v>565</v>
      </c>
      <c r="H5" s="15"/>
    </row>
    <row r="6" spans="1:8" x14ac:dyDescent="0.25">
      <c r="A6" s="2"/>
      <c r="B6" s="111"/>
      <c r="C6" s="113"/>
      <c r="D6" s="113"/>
      <c r="E6" s="4" t="s">
        <v>496</v>
      </c>
      <c r="F6" s="4" t="s">
        <v>497</v>
      </c>
      <c r="G6" s="111"/>
      <c r="H6" s="15"/>
    </row>
    <row r="7" spans="1:8" x14ac:dyDescent="0.25">
      <c r="A7" s="2"/>
      <c r="B7" s="16"/>
      <c r="C7" s="16"/>
      <c r="D7" s="14">
        <v>0</v>
      </c>
      <c r="E7" s="14">
        <v>0</v>
      </c>
      <c r="F7" s="14">
        <v>0</v>
      </c>
      <c r="G7" s="14">
        <f>nota_016!D7+nota_016!E7-nota_016!F7</f>
        <v>0</v>
      </c>
      <c r="H7" s="15"/>
    </row>
    <row r="8" spans="1:8" x14ac:dyDescent="0.25">
      <c r="A8" s="2"/>
      <c r="B8" s="16"/>
      <c r="C8" s="16"/>
      <c r="D8" s="14">
        <v>0</v>
      </c>
      <c r="E8" s="14">
        <v>0</v>
      </c>
      <c r="F8" s="14">
        <v>0</v>
      </c>
      <c r="G8" s="14">
        <f>nota_016!D8+nota_016!E8-nota_016!F8</f>
        <v>0</v>
      </c>
      <c r="H8" s="15"/>
    </row>
    <row r="9" spans="1:8" x14ac:dyDescent="0.25">
      <c r="A9" s="2"/>
      <c r="B9" s="16"/>
      <c r="C9" s="16"/>
      <c r="D9" s="14">
        <v>0</v>
      </c>
      <c r="E9" s="14">
        <v>0</v>
      </c>
      <c r="F9" s="14">
        <v>0</v>
      </c>
      <c r="G9" s="14">
        <f>nota_016!D9+nota_016!E9-nota_016!F9</f>
        <v>0</v>
      </c>
      <c r="H9" s="15"/>
    </row>
    <row r="10" spans="1:8" x14ac:dyDescent="0.25">
      <c r="A10" s="2"/>
      <c r="B10" s="16"/>
      <c r="C10" s="16"/>
      <c r="D10" s="14">
        <v>0</v>
      </c>
      <c r="E10" s="14">
        <v>0</v>
      </c>
      <c r="F10" s="14">
        <v>0</v>
      </c>
      <c r="G10" s="14">
        <f>nota_016!D10+nota_016!E10-nota_016!F10</f>
        <v>0</v>
      </c>
      <c r="H10" s="15"/>
    </row>
    <row r="11" spans="1:8" x14ac:dyDescent="0.25">
      <c r="A11" s="2"/>
      <c r="B11" s="16"/>
      <c r="C11" s="16"/>
      <c r="D11" s="14">
        <v>0</v>
      </c>
      <c r="E11" s="14">
        <v>0</v>
      </c>
      <c r="F11" s="14">
        <v>0</v>
      </c>
      <c r="G11" s="14">
        <f>nota_016!D11+nota_016!E11-nota_016!F11</f>
        <v>0</v>
      </c>
      <c r="H11" s="15"/>
    </row>
    <row r="12" spans="1:8" x14ac:dyDescent="0.25">
      <c r="A12" s="2"/>
      <c r="B12" s="16"/>
      <c r="C12" s="16"/>
      <c r="D12" s="14">
        <v>0</v>
      </c>
      <c r="E12" s="14">
        <v>0</v>
      </c>
      <c r="F12" s="14">
        <v>0</v>
      </c>
      <c r="G12" s="14">
        <f>nota_016!D12+nota_016!E12-nota_016!F12</f>
        <v>0</v>
      </c>
      <c r="H12" s="15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7" t="s">
        <v>502</v>
      </c>
      <c r="C14" s="17"/>
      <c r="D14" s="17"/>
      <c r="E14" s="17"/>
      <c r="F14" s="17"/>
      <c r="G14" s="17"/>
      <c r="H14" s="1"/>
    </row>
    <row r="15" spans="1:8" x14ac:dyDescent="0.25">
      <c r="A15" s="2"/>
      <c r="B15" s="109"/>
      <c r="C15" s="105"/>
      <c r="D15" s="105"/>
      <c r="E15" s="105"/>
      <c r="F15" s="105"/>
      <c r="G15" s="105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7">
    <mergeCell ref="B3:G3"/>
    <mergeCell ref="B5:B6"/>
    <mergeCell ref="B15:G15"/>
    <mergeCell ref="C5:C6"/>
    <mergeCell ref="D5:D6"/>
    <mergeCell ref="E5:F5"/>
    <mergeCell ref="G5:G6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F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187</v>
      </c>
      <c r="C2" s="23"/>
      <c r="D2" s="23"/>
      <c r="E2" s="23"/>
      <c r="F2" s="1"/>
    </row>
    <row r="3" spans="1:6" x14ac:dyDescent="0.25">
      <c r="A3" s="1"/>
      <c r="B3" s="106" t="s">
        <v>342</v>
      </c>
      <c r="C3" s="105"/>
      <c r="D3" s="105"/>
      <c r="E3" s="105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568</v>
      </c>
      <c r="C5" s="4" t="s">
        <v>581</v>
      </c>
      <c r="D5" s="4" t="s">
        <v>582</v>
      </c>
      <c r="E5" s="4" t="s">
        <v>583</v>
      </c>
      <c r="F5" s="15"/>
    </row>
    <row r="6" spans="1:6" x14ac:dyDescent="0.25">
      <c r="A6" s="2"/>
      <c r="B6" s="18" t="s">
        <v>569</v>
      </c>
      <c r="C6" s="16"/>
      <c r="D6" s="16"/>
      <c r="E6" s="14">
        <v>0</v>
      </c>
      <c r="F6" s="15"/>
    </row>
    <row r="7" spans="1:6" x14ac:dyDescent="0.25">
      <c r="A7" s="2"/>
      <c r="B7" s="18" t="s">
        <v>570</v>
      </c>
      <c r="C7" s="16"/>
      <c r="D7" s="16"/>
      <c r="E7" s="14">
        <v>0</v>
      </c>
      <c r="F7" s="15"/>
    </row>
    <row r="8" spans="1:6" x14ac:dyDescent="0.25">
      <c r="A8" s="2"/>
      <c r="B8" s="18" t="s">
        <v>571</v>
      </c>
      <c r="C8" s="16"/>
      <c r="D8" s="16"/>
      <c r="E8" s="14">
        <v>0</v>
      </c>
      <c r="F8" s="15"/>
    </row>
    <row r="9" spans="1:6" x14ac:dyDescent="0.25">
      <c r="A9" s="2"/>
      <c r="B9" s="18" t="s">
        <v>572</v>
      </c>
      <c r="C9" s="16"/>
      <c r="D9" s="16"/>
      <c r="E9" s="14">
        <v>0</v>
      </c>
      <c r="F9" s="15"/>
    </row>
    <row r="10" spans="1:6" x14ac:dyDescent="0.25">
      <c r="A10" s="2"/>
      <c r="B10" s="18" t="s">
        <v>573</v>
      </c>
      <c r="C10" s="16"/>
      <c r="D10" s="16"/>
      <c r="E10" s="14">
        <v>0</v>
      </c>
      <c r="F10" s="15"/>
    </row>
    <row r="11" spans="1:6" x14ac:dyDescent="0.25">
      <c r="A11" s="2"/>
      <c r="B11" s="18" t="s">
        <v>574</v>
      </c>
      <c r="C11" s="16"/>
      <c r="D11" s="16"/>
      <c r="E11" s="14">
        <v>0</v>
      </c>
      <c r="F11" s="15"/>
    </row>
    <row r="12" spans="1:6" x14ac:dyDescent="0.25">
      <c r="A12" s="2"/>
      <c r="B12" s="18" t="s">
        <v>575</v>
      </c>
      <c r="C12" s="16"/>
      <c r="D12" s="16"/>
      <c r="E12" s="14">
        <v>0</v>
      </c>
      <c r="F12" s="15"/>
    </row>
    <row r="13" spans="1:6" x14ac:dyDescent="0.25">
      <c r="A13" s="2"/>
      <c r="B13" s="18" t="s">
        <v>576</v>
      </c>
      <c r="C13" s="16"/>
      <c r="D13" s="16"/>
      <c r="E13" s="14">
        <v>0</v>
      </c>
      <c r="F13" s="15"/>
    </row>
    <row r="14" spans="1:6" x14ac:dyDescent="0.25">
      <c r="A14" s="2"/>
      <c r="B14" s="18" t="s">
        <v>577</v>
      </c>
      <c r="C14" s="16"/>
      <c r="D14" s="16"/>
      <c r="E14" s="14">
        <v>0</v>
      </c>
      <c r="F14" s="15"/>
    </row>
    <row r="15" spans="1:6" x14ac:dyDescent="0.25">
      <c r="A15" s="2"/>
      <c r="B15" s="18" t="s">
        <v>578</v>
      </c>
      <c r="C15" s="16"/>
      <c r="D15" s="16"/>
      <c r="E15" s="14">
        <v>0</v>
      </c>
      <c r="F15" s="15"/>
    </row>
    <row r="16" spans="1:6" x14ac:dyDescent="0.25">
      <c r="A16" s="2"/>
      <c r="B16" s="18" t="s">
        <v>579</v>
      </c>
      <c r="C16" s="16"/>
      <c r="D16" s="16"/>
      <c r="E16" s="14">
        <v>0</v>
      </c>
      <c r="F16" s="15"/>
    </row>
    <row r="17" spans="1:6" x14ac:dyDescent="0.25">
      <c r="A17" s="2"/>
      <c r="B17" s="18" t="s">
        <v>580</v>
      </c>
      <c r="C17" s="16"/>
      <c r="D17" s="16"/>
      <c r="E17" s="14">
        <v>0</v>
      </c>
      <c r="F17" s="15"/>
    </row>
    <row r="18" spans="1:6" x14ac:dyDescent="0.25">
      <c r="A18" s="1"/>
      <c r="B18" s="1"/>
      <c r="C18" s="1"/>
      <c r="D18" s="1"/>
      <c r="E18" s="1"/>
      <c r="F18" s="1"/>
    </row>
    <row r="19" spans="1:6" x14ac:dyDescent="0.25">
      <c r="A19" s="1"/>
      <c r="B19" s="17" t="s">
        <v>502</v>
      </c>
      <c r="C19" s="17"/>
      <c r="D19" s="17"/>
      <c r="E19" s="17"/>
      <c r="F19" s="1"/>
    </row>
    <row r="20" spans="1:6" x14ac:dyDescent="0.25">
      <c r="A20" s="2"/>
      <c r="B20" s="109"/>
      <c r="C20" s="105"/>
      <c r="D20" s="105"/>
      <c r="E20" s="105"/>
      <c r="F20" s="15"/>
    </row>
    <row r="21" spans="1:6" x14ac:dyDescent="0.25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188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343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x14ac:dyDescent="0.25">
      <c r="A5" s="2"/>
      <c r="B5" s="110" t="s">
        <v>584</v>
      </c>
      <c r="C5" s="112" t="s">
        <v>585</v>
      </c>
      <c r="D5" s="113"/>
      <c r="E5" s="113"/>
      <c r="F5" s="113"/>
      <c r="G5" s="113"/>
      <c r="H5" s="15"/>
    </row>
    <row r="6" spans="1:8" ht="30" x14ac:dyDescent="0.25">
      <c r="A6" s="2"/>
      <c r="B6" s="111"/>
      <c r="C6" s="4" t="s">
        <v>563</v>
      </c>
      <c r="D6" s="4" t="s">
        <v>496</v>
      </c>
      <c r="E6" s="4" t="s">
        <v>586</v>
      </c>
      <c r="F6" s="4" t="s">
        <v>587</v>
      </c>
      <c r="G6" s="4" t="s">
        <v>565</v>
      </c>
      <c r="H6" s="15"/>
    </row>
    <row r="7" spans="1:8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f>nota_018!C7+nota_018!D7-nota_018!E7-nota_018!F7</f>
        <v>0</v>
      </c>
      <c r="H7" s="15"/>
    </row>
    <row r="8" spans="1:8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f>nota_018!C8+nota_018!D8-nota_018!E8-nota_018!F8</f>
        <v>0</v>
      </c>
      <c r="H8" s="15"/>
    </row>
    <row r="9" spans="1:8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f>nota_018!C9+nota_018!D9-nota_018!E9-nota_018!F9</f>
        <v>0</v>
      </c>
      <c r="H9" s="15"/>
    </row>
    <row r="10" spans="1:8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f>nota_018!C10+nota_018!D10-nota_018!E10-nota_018!F10</f>
        <v>0</v>
      </c>
      <c r="H10" s="15"/>
    </row>
    <row r="11" spans="1:8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f>nota_018!C11+nota_018!D11-nota_018!E11-nota_018!F11</f>
        <v>0</v>
      </c>
      <c r="H11" s="15"/>
    </row>
    <row r="12" spans="1:8" x14ac:dyDescent="0.25">
      <c r="A12" s="2"/>
      <c r="B12" s="16"/>
      <c r="C12" s="14">
        <v>0</v>
      </c>
      <c r="D12" s="14">
        <v>0</v>
      </c>
      <c r="E12" s="14">
        <v>0</v>
      </c>
      <c r="F12" s="14">
        <v>0</v>
      </c>
      <c r="G12" s="14">
        <f>nota_018!C12+nota_018!D12-nota_018!E12-nota_018!F12</f>
        <v>0</v>
      </c>
      <c r="H12" s="15"/>
    </row>
    <row r="13" spans="1:8" x14ac:dyDescent="0.25">
      <c r="A13" s="1"/>
      <c r="B13" s="1"/>
      <c r="C13" s="1"/>
      <c r="D13" s="1"/>
      <c r="E13" s="1"/>
      <c r="F13" s="1"/>
      <c r="G13" s="1"/>
      <c r="H13" s="1"/>
    </row>
    <row r="14" spans="1:8" x14ac:dyDescent="0.25">
      <c r="A14" s="1"/>
      <c r="B14" s="17" t="s">
        <v>502</v>
      </c>
      <c r="C14" s="17"/>
      <c r="D14" s="17"/>
      <c r="E14" s="17"/>
      <c r="F14" s="17"/>
      <c r="G14" s="17"/>
      <c r="H14" s="1"/>
    </row>
    <row r="15" spans="1:8" x14ac:dyDescent="0.25">
      <c r="A15" s="2"/>
      <c r="B15" s="109"/>
      <c r="C15" s="105"/>
      <c r="D15" s="105"/>
      <c r="E15" s="105"/>
      <c r="F15" s="105"/>
      <c r="G15" s="105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4">
    <mergeCell ref="B3:G3"/>
    <mergeCell ref="B5:B6"/>
    <mergeCell ref="B15:G15"/>
    <mergeCell ref="C5:G5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L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1" width="2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189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106" t="s">
        <v>344</v>
      </c>
      <c r="C3" s="105"/>
      <c r="D3" s="105"/>
      <c r="E3" s="105"/>
      <c r="F3" s="105"/>
      <c r="G3" s="105"/>
      <c r="H3" s="105"/>
      <c r="I3" s="105"/>
      <c r="J3" s="105"/>
      <c r="K3" s="105"/>
      <c r="L3" s="1"/>
    </row>
    <row r="4" spans="1:12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1"/>
    </row>
    <row r="5" spans="1:12" ht="60" x14ac:dyDescent="0.25">
      <c r="A5" s="2"/>
      <c r="B5" s="4" t="s">
        <v>588</v>
      </c>
      <c r="C5" s="4" t="s">
        <v>595</v>
      </c>
      <c r="D5" s="4" t="s">
        <v>596</v>
      </c>
      <c r="E5" s="4" t="s">
        <v>597</v>
      </c>
      <c r="F5" s="4" t="s">
        <v>598</v>
      </c>
      <c r="G5" s="4" t="s">
        <v>599</v>
      </c>
      <c r="H5" s="4" t="s">
        <v>600</v>
      </c>
      <c r="I5" s="4" t="s">
        <v>601</v>
      </c>
      <c r="J5" s="4" t="s">
        <v>602</v>
      </c>
      <c r="K5" s="4" t="s">
        <v>603</v>
      </c>
      <c r="L5" s="15"/>
    </row>
    <row r="6" spans="1:12" x14ac:dyDescent="0.25">
      <c r="A6" s="2"/>
      <c r="B6" s="16" t="s">
        <v>589</v>
      </c>
      <c r="C6" s="16"/>
      <c r="D6" s="16"/>
      <c r="E6" s="16"/>
      <c r="F6" s="16"/>
      <c r="G6" s="14">
        <v>0</v>
      </c>
      <c r="H6" s="14">
        <v>0</v>
      </c>
      <c r="I6" s="14">
        <v>0</v>
      </c>
      <c r="J6" s="14">
        <v>0</v>
      </c>
      <c r="K6" s="14" t="e">
        <f>nota_019!H6/nota_019!H14</f>
        <v>#DIV/0!</v>
      </c>
      <c r="L6" s="15"/>
    </row>
    <row r="7" spans="1:12" x14ac:dyDescent="0.25">
      <c r="A7" s="2"/>
      <c r="B7" s="24" t="s">
        <v>590</v>
      </c>
      <c r="C7" s="16"/>
      <c r="D7" s="16"/>
      <c r="E7" s="16"/>
      <c r="F7" s="16"/>
      <c r="G7" s="14">
        <v>0</v>
      </c>
      <c r="H7" s="14">
        <v>0</v>
      </c>
      <c r="I7" s="14">
        <v>0</v>
      </c>
      <c r="J7" s="14">
        <v>0</v>
      </c>
      <c r="K7" s="14" t="e">
        <f>nota_019!H7/nota_019!H14</f>
        <v>#DIV/0!</v>
      </c>
      <c r="L7" s="15"/>
    </row>
    <row r="8" spans="1:12" x14ac:dyDescent="0.25">
      <c r="A8" s="2"/>
      <c r="B8" s="16" t="s">
        <v>591</v>
      </c>
      <c r="C8" s="16"/>
      <c r="D8" s="16"/>
      <c r="E8" s="16"/>
      <c r="F8" s="16"/>
      <c r="G8" s="14">
        <v>0</v>
      </c>
      <c r="H8" s="14">
        <v>0</v>
      </c>
      <c r="I8" s="14">
        <v>0</v>
      </c>
      <c r="J8" s="14">
        <v>0</v>
      </c>
      <c r="K8" s="14" t="e">
        <f>nota_019!H8/nota_019!H14</f>
        <v>#DIV/0!</v>
      </c>
      <c r="L8" s="15"/>
    </row>
    <row r="9" spans="1:12" x14ac:dyDescent="0.25">
      <c r="A9" s="2"/>
      <c r="B9" s="24" t="s">
        <v>590</v>
      </c>
      <c r="C9" s="16"/>
      <c r="D9" s="16"/>
      <c r="E9" s="16"/>
      <c r="F9" s="16"/>
      <c r="G9" s="14">
        <v>0</v>
      </c>
      <c r="H9" s="14">
        <v>0</v>
      </c>
      <c r="I9" s="14">
        <v>0</v>
      </c>
      <c r="J9" s="14">
        <v>0</v>
      </c>
      <c r="K9" s="14" t="e">
        <f>nota_019!H9/nota_019!H14</f>
        <v>#DIV/0!</v>
      </c>
      <c r="L9" s="15"/>
    </row>
    <row r="10" spans="1:12" x14ac:dyDescent="0.25">
      <c r="A10" s="2"/>
      <c r="B10" s="16" t="s">
        <v>592</v>
      </c>
      <c r="C10" s="16"/>
      <c r="D10" s="16"/>
      <c r="E10" s="16"/>
      <c r="F10" s="16"/>
      <c r="G10" s="14">
        <v>0</v>
      </c>
      <c r="H10" s="14">
        <v>0</v>
      </c>
      <c r="I10" s="14">
        <v>0</v>
      </c>
      <c r="J10" s="14">
        <v>0</v>
      </c>
      <c r="K10" s="14" t="e">
        <f>nota_019!H10/nota_019!H14</f>
        <v>#DIV/0!</v>
      </c>
      <c r="L10" s="15"/>
    </row>
    <row r="11" spans="1:12" x14ac:dyDescent="0.25">
      <c r="A11" s="2"/>
      <c r="B11" s="24" t="s">
        <v>590</v>
      </c>
      <c r="C11" s="16"/>
      <c r="D11" s="16"/>
      <c r="E11" s="16"/>
      <c r="F11" s="16"/>
      <c r="G11" s="14">
        <v>0</v>
      </c>
      <c r="H11" s="14">
        <v>0</v>
      </c>
      <c r="I11" s="14">
        <v>0</v>
      </c>
      <c r="J11" s="14">
        <v>0</v>
      </c>
      <c r="K11" s="14" t="e">
        <f>nota_019!H11/nota_019!H14</f>
        <v>#DIV/0!</v>
      </c>
      <c r="L11" s="15"/>
    </row>
    <row r="12" spans="1:12" x14ac:dyDescent="0.25">
      <c r="A12" s="2"/>
      <c r="B12" s="16" t="s">
        <v>593</v>
      </c>
      <c r="C12" s="16"/>
      <c r="D12" s="16"/>
      <c r="E12" s="16"/>
      <c r="F12" s="16"/>
      <c r="G12" s="14">
        <v>0</v>
      </c>
      <c r="H12" s="14">
        <v>0</v>
      </c>
      <c r="I12" s="14">
        <v>0</v>
      </c>
      <c r="J12" s="14">
        <v>0</v>
      </c>
      <c r="K12" s="14" t="e">
        <f>nota_019!H12/nota_019!H14</f>
        <v>#DIV/0!</v>
      </c>
      <c r="L12" s="15"/>
    </row>
    <row r="13" spans="1:12" x14ac:dyDescent="0.25">
      <c r="A13" s="2"/>
      <c r="B13" s="24" t="s">
        <v>590</v>
      </c>
      <c r="C13" s="16"/>
      <c r="D13" s="16"/>
      <c r="E13" s="16"/>
      <c r="F13" s="16"/>
      <c r="G13" s="14">
        <v>0</v>
      </c>
      <c r="H13" s="14">
        <v>0</v>
      </c>
      <c r="I13" s="14">
        <v>0</v>
      </c>
      <c r="J13" s="14">
        <v>0</v>
      </c>
      <c r="K13" s="14" t="e">
        <f>nota_019!H13/nota_019!H14</f>
        <v>#DIV/0!</v>
      </c>
      <c r="L13" s="15"/>
    </row>
    <row r="14" spans="1:12" x14ac:dyDescent="0.25">
      <c r="A14" s="2"/>
      <c r="B14" s="117" t="s">
        <v>509</v>
      </c>
      <c r="C14" s="105"/>
      <c r="D14" s="105"/>
      <c r="E14" s="105"/>
      <c r="F14" s="105"/>
      <c r="G14" s="13">
        <f>nota_019!G6+nota_019!G8+nota_019!G10+nota_019!G12</f>
        <v>0</v>
      </c>
      <c r="H14" s="13">
        <f>nota_019!H6+nota_019!H8+nota_019!H10+nota_019!H12</f>
        <v>0</v>
      </c>
      <c r="I14" s="10"/>
      <c r="J14" s="13">
        <f>nota_019!J6+nota_019!J8+nota_019!J10+nota_019!J12</f>
        <v>0</v>
      </c>
      <c r="K14" s="13" t="e">
        <f>nota_019!K6+nota_019!K8+nota_019!K10+nota_019!K12</f>
        <v>#DIV/0!</v>
      </c>
      <c r="L14" s="15"/>
    </row>
    <row r="15" spans="1:12" x14ac:dyDescent="0.25">
      <c r="A15" s="1"/>
      <c r="B15" s="104" t="s">
        <v>594</v>
      </c>
      <c r="C15" s="105"/>
      <c r="D15" s="105"/>
      <c r="E15" s="105"/>
      <c r="F15" s="105"/>
      <c r="G15" s="105"/>
      <c r="H15" s="105"/>
      <c r="I15" s="105"/>
      <c r="J15" s="105"/>
      <c r="K15" s="105"/>
      <c r="L15" s="1"/>
    </row>
    <row r="16" spans="1:12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x14ac:dyDescent="0.25">
      <c r="A17" s="1"/>
      <c r="B17" s="17" t="s">
        <v>502</v>
      </c>
      <c r="C17" s="17"/>
      <c r="D17" s="17"/>
      <c r="E17" s="17"/>
      <c r="F17" s="17"/>
      <c r="G17" s="17"/>
      <c r="H17" s="17"/>
      <c r="I17" s="17"/>
      <c r="J17" s="17"/>
      <c r="K17" s="17"/>
      <c r="L17" s="1"/>
    </row>
    <row r="18" spans="1:12" x14ac:dyDescent="0.25">
      <c r="A18" s="2"/>
      <c r="B18" s="109"/>
      <c r="C18" s="105"/>
      <c r="D18" s="105"/>
      <c r="E18" s="105"/>
      <c r="F18" s="105"/>
      <c r="G18" s="105"/>
      <c r="H18" s="105"/>
      <c r="I18" s="105"/>
      <c r="J18" s="105"/>
      <c r="K18" s="105"/>
      <c r="L18" s="15"/>
    </row>
    <row r="19" spans="1:12" x14ac:dyDescent="0.25">
      <c r="A19" s="1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"/>
    </row>
  </sheetData>
  <mergeCells count="4">
    <mergeCell ref="B3:K3"/>
    <mergeCell ref="B14:F14"/>
    <mergeCell ref="B15:K15"/>
    <mergeCell ref="B18:K18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E22"/>
  <sheetViews>
    <sheetView workbookViewId="0">
      <selection activeCell="C10" sqref="C10"/>
    </sheetView>
  </sheetViews>
  <sheetFormatPr defaultRowHeight="15" x14ac:dyDescent="0.25"/>
  <cols>
    <col min="1" max="1" width="2.7109375" customWidth="1"/>
    <col min="2" max="2" width="132.5703125" customWidth="1"/>
    <col min="3" max="4" width="14.7109375" customWidth="1"/>
    <col min="5" max="5" width="2.7109375" customWidth="1"/>
  </cols>
  <sheetData>
    <row r="1" spans="1:5" x14ac:dyDescent="0.25">
      <c r="A1" s="1"/>
      <c r="B1" s="1" t="s">
        <v>604</v>
      </c>
      <c r="C1" s="1"/>
      <c r="D1" s="1"/>
      <c r="E1" s="1"/>
    </row>
    <row r="2" spans="1:5" x14ac:dyDescent="0.25">
      <c r="A2" s="1"/>
      <c r="B2" s="23" t="s">
        <v>190</v>
      </c>
      <c r="C2" s="23"/>
      <c r="D2" s="23"/>
      <c r="E2" s="1"/>
    </row>
    <row r="3" spans="1:5" x14ac:dyDescent="0.25">
      <c r="A3" s="1"/>
      <c r="B3" s="106" t="s">
        <v>345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527</v>
      </c>
      <c r="C6" s="13">
        <f>nota_020!D18</f>
        <v>10733480.719999999</v>
      </c>
      <c r="D6" s="13">
        <v>9732261.9299999997</v>
      </c>
      <c r="E6" s="15"/>
    </row>
    <row r="7" spans="1:5" x14ac:dyDescent="0.25">
      <c r="A7" s="2"/>
      <c r="B7" s="10" t="s">
        <v>605</v>
      </c>
      <c r="C7" s="13">
        <f>SUM(nota_020!C8:'nota_020'!C12)</f>
        <v>2072818.87</v>
      </c>
      <c r="D7" s="13">
        <f>SUM(nota_020!D8:'nota_020'!D12)</f>
        <v>1001218.79</v>
      </c>
      <c r="E7" s="15"/>
    </row>
    <row r="8" spans="1:5" x14ac:dyDescent="0.25">
      <c r="A8" s="2"/>
      <c r="B8" s="24" t="s">
        <v>606</v>
      </c>
      <c r="C8" s="14">
        <v>0</v>
      </c>
      <c r="D8" s="14">
        <v>0</v>
      </c>
      <c r="E8" s="15"/>
    </row>
    <row r="9" spans="1:5" x14ac:dyDescent="0.25">
      <c r="A9" s="2"/>
      <c r="B9" s="24" t="s">
        <v>607</v>
      </c>
      <c r="C9" s="14">
        <v>2072818.87</v>
      </c>
      <c r="D9" s="14">
        <v>1001218.79</v>
      </c>
      <c r="E9" s="15"/>
    </row>
    <row r="10" spans="1:5" x14ac:dyDescent="0.25">
      <c r="A10" s="2"/>
      <c r="B10" s="24" t="s">
        <v>101</v>
      </c>
      <c r="C10" s="14">
        <v>0</v>
      </c>
      <c r="D10" s="14">
        <v>0</v>
      </c>
      <c r="E10" s="15"/>
    </row>
    <row r="11" spans="1:5" ht="30" x14ac:dyDescent="0.25">
      <c r="A11" s="2"/>
      <c r="B11" s="24" t="s">
        <v>102</v>
      </c>
      <c r="C11" s="14">
        <v>0</v>
      </c>
      <c r="D11" s="14">
        <v>0</v>
      </c>
      <c r="E11" s="15"/>
    </row>
    <row r="12" spans="1:5" x14ac:dyDescent="0.25">
      <c r="A12" s="2"/>
      <c r="B12" s="24" t="s">
        <v>608</v>
      </c>
      <c r="C12" s="14">
        <v>0</v>
      </c>
      <c r="D12" s="14">
        <v>0</v>
      </c>
      <c r="E12" s="15"/>
    </row>
    <row r="13" spans="1:5" x14ac:dyDescent="0.25">
      <c r="A13" s="2"/>
      <c r="B13" s="10" t="s">
        <v>609</v>
      </c>
      <c r="C13" s="13">
        <f>SUM(nota_020!C14:'nota_020'!C17)</f>
        <v>0</v>
      </c>
      <c r="D13" s="13">
        <f>SUM(nota_020!D14:'nota_020'!D17)</f>
        <v>0</v>
      </c>
      <c r="E13" s="15"/>
    </row>
    <row r="14" spans="1:5" x14ac:dyDescent="0.25">
      <c r="A14" s="2"/>
      <c r="B14" s="24" t="s">
        <v>610</v>
      </c>
      <c r="C14" s="14">
        <v>0</v>
      </c>
      <c r="D14" s="14">
        <v>0</v>
      </c>
      <c r="E14" s="15"/>
    </row>
    <row r="15" spans="1:5" x14ac:dyDescent="0.25">
      <c r="A15" s="2"/>
      <c r="B15" s="24" t="s">
        <v>611</v>
      </c>
      <c r="C15" s="14">
        <v>0</v>
      </c>
      <c r="D15" s="14">
        <v>0</v>
      </c>
      <c r="E15" s="15"/>
    </row>
    <row r="16" spans="1:5" x14ac:dyDescent="0.25">
      <c r="A16" s="2"/>
      <c r="B16" s="24" t="s">
        <v>612</v>
      </c>
      <c r="C16" s="14">
        <v>0</v>
      </c>
      <c r="D16" s="14">
        <v>0</v>
      </c>
      <c r="E16" s="15"/>
    </row>
    <row r="17" spans="1:5" x14ac:dyDescent="0.25">
      <c r="A17" s="2"/>
      <c r="B17" s="24" t="s">
        <v>608</v>
      </c>
      <c r="C17" s="14">
        <v>0</v>
      </c>
      <c r="D17" s="14">
        <v>0</v>
      </c>
      <c r="E17" s="15"/>
    </row>
    <row r="18" spans="1:5" x14ac:dyDescent="0.25">
      <c r="A18" s="2"/>
      <c r="B18" s="10" t="s">
        <v>531</v>
      </c>
      <c r="C18" s="13">
        <f>nota_020!C6+nota_020!C7-nota_020!C13</f>
        <v>12806299.59</v>
      </c>
      <c r="D18" s="13">
        <f>nota_020!D6+nota_020!D7-nota_020!D13</f>
        <v>10733480.719999999</v>
      </c>
      <c r="E18" s="15"/>
    </row>
    <row r="19" spans="1:5" x14ac:dyDescent="0.25">
      <c r="A19" s="1"/>
      <c r="B19" s="11"/>
      <c r="C19" s="11"/>
      <c r="D19" s="11"/>
      <c r="E19" s="1"/>
    </row>
    <row r="20" spans="1:5" x14ac:dyDescent="0.25">
      <c r="A20" s="1"/>
      <c r="B20" s="17" t="s">
        <v>502</v>
      </c>
      <c r="C20" s="17"/>
      <c r="D20" s="17"/>
      <c r="E20" s="1"/>
    </row>
    <row r="21" spans="1:5" x14ac:dyDescent="0.25">
      <c r="A21" s="2"/>
      <c r="B21" s="109"/>
      <c r="C21" s="105"/>
      <c r="D21" s="105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613</v>
      </c>
      <c r="C1" s="1"/>
      <c r="D1" s="1"/>
      <c r="E1" s="1"/>
    </row>
    <row r="2" spans="1:5" x14ac:dyDescent="0.25">
      <c r="A2" s="1"/>
      <c r="B2" s="23" t="s">
        <v>191</v>
      </c>
      <c r="C2" s="23"/>
      <c r="D2" s="23"/>
      <c r="E2" s="1"/>
    </row>
    <row r="3" spans="1:5" x14ac:dyDescent="0.25">
      <c r="A3" s="1"/>
      <c r="B3" s="106" t="s">
        <v>346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527</v>
      </c>
      <c r="C6" s="13">
        <f>nota_021!D23</f>
        <v>0</v>
      </c>
      <c r="D6" s="13">
        <v>0</v>
      </c>
      <c r="E6" s="15"/>
    </row>
    <row r="7" spans="1:5" x14ac:dyDescent="0.25">
      <c r="A7" s="2"/>
      <c r="B7" s="10" t="s">
        <v>605</v>
      </c>
      <c r="C7" s="13">
        <f>SUM(nota_021!C8:'nota_021'!C9)+SUM(nota_021!C11:'nota_021'!C14)</f>
        <v>0</v>
      </c>
      <c r="D7" s="13">
        <f>SUM(nota_021!D8:'nota_021'!D9)+SUM(nota_021!D11:'nota_021'!D14)</f>
        <v>0</v>
      </c>
      <c r="E7" s="15"/>
    </row>
    <row r="8" spans="1:5" x14ac:dyDescent="0.25">
      <c r="A8" s="2"/>
      <c r="B8" s="24" t="s">
        <v>614</v>
      </c>
      <c r="C8" s="14">
        <v>0</v>
      </c>
      <c r="D8" s="14">
        <v>0</v>
      </c>
      <c r="E8" s="15"/>
    </row>
    <row r="9" spans="1:5" x14ac:dyDescent="0.25">
      <c r="A9" s="2"/>
      <c r="B9" s="24" t="s">
        <v>615</v>
      </c>
      <c r="C9" s="14">
        <v>0</v>
      </c>
      <c r="D9" s="14">
        <v>0</v>
      </c>
      <c r="E9" s="15"/>
    </row>
    <row r="10" spans="1:5" x14ac:dyDescent="0.25">
      <c r="A10" s="2"/>
      <c r="B10" s="18" t="s">
        <v>616</v>
      </c>
      <c r="C10" s="14">
        <v>0</v>
      </c>
      <c r="D10" s="14">
        <v>0</v>
      </c>
      <c r="E10" s="15"/>
    </row>
    <row r="11" spans="1:5" x14ac:dyDescent="0.25">
      <c r="A11" s="2"/>
      <c r="B11" s="24" t="s">
        <v>617</v>
      </c>
      <c r="C11" s="14">
        <v>0</v>
      </c>
      <c r="D11" s="14">
        <v>0</v>
      </c>
      <c r="E11" s="15"/>
    </row>
    <row r="12" spans="1:5" x14ac:dyDescent="0.25">
      <c r="A12" s="2"/>
      <c r="B12" s="24" t="s">
        <v>103</v>
      </c>
      <c r="C12" s="14">
        <v>0</v>
      </c>
      <c r="D12" s="14">
        <v>0</v>
      </c>
      <c r="E12" s="15"/>
    </row>
    <row r="13" spans="1:5" x14ac:dyDescent="0.25">
      <c r="A13" s="2"/>
      <c r="B13" s="24" t="s">
        <v>104</v>
      </c>
      <c r="C13" s="14">
        <v>0</v>
      </c>
      <c r="D13" s="14">
        <v>0</v>
      </c>
      <c r="E13" s="15"/>
    </row>
    <row r="14" spans="1:5" x14ac:dyDescent="0.25">
      <c r="A14" s="2"/>
      <c r="B14" s="24" t="s">
        <v>100</v>
      </c>
      <c r="C14" s="14">
        <v>0</v>
      </c>
      <c r="D14" s="14">
        <v>0</v>
      </c>
      <c r="E14" s="15"/>
    </row>
    <row r="15" spans="1:5" x14ac:dyDescent="0.25">
      <c r="A15" s="2"/>
      <c r="B15" s="10" t="s">
        <v>618</v>
      </c>
      <c r="C15" s="13">
        <f>SUM(nota_021!C16:'nota_021'!C17)+SUM(nota_021!C19:'nota_021'!C22)</f>
        <v>0</v>
      </c>
      <c r="D15" s="13">
        <f>SUM(nota_021!D16:'nota_021'!D17)+SUM(nota_021!D19:'nota_021'!D22)</f>
        <v>0</v>
      </c>
      <c r="E15" s="15"/>
    </row>
    <row r="16" spans="1:5" x14ac:dyDescent="0.25">
      <c r="A16" s="2"/>
      <c r="B16" s="24" t="s">
        <v>619</v>
      </c>
      <c r="C16" s="14">
        <v>0</v>
      </c>
      <c r="D16" s="14">
        <v>0</v>
      </c>
      <c r="E16" s="15"/>
    </row>
    <row r="17" spans="1:5" x14ac:dyDescent="0.25">
      <c r="A17" s="2"/>
      <c r="B17" s="24" t="s">
        <v>615</v>
      </c>
      <c r="C17" s="14">
        <v>0</v>
      </c>
      <c r="D17" s="14">
        <v>0</v>
      </c>
      <c r="E17" s="15"/>
    </row>
    <row r="18" spans="1:5" x14ac:dyDescent="0.25">
      <c r="A18" s="2"/>
      <c r="B18" s="18" t="s">
        <v>616</v>
      </c>
      <c r="C18" s="14">
        <v>0</v>
      </c>
      <c r="D18" s="14">
        <v>0</v>
      </c>
      <c r="E18" s="15"/>
    </row>
    <row r="19" spans="1:5" x14ac:dyDescent="0.25">
      <c r="A19" s="2"/>
      <c r="B19" s="24" t="s">
        <v>620</v>
      </c>
      <c r="C19" s="14">
        <v>0</v>
      </c>
      <c r="D19" s="14">
        <v>0</v>
      </c>
      <c r="E19" s="15"/>
    </row>
    <row r="20" spans="1:5" x14ac:dyDescent="0.25">
      <c r="A20" s="2"/>
      <c r="B20" s="24" t="s">
        <v>103</v>
      </c>
      <c r="C20" s="14">
        <v>0</v>
      </c>
      <c r="D20" s="14">
        <v>0</v>
      </c>
      <c r="E20" s="15"/>
    </row>
    <row r="21" spans="1:5" x14ac:dyDescent="0.25">
      <c r="A21" s="2"/>
      <c r="B21" s="24" t="s">
        <v>104</v>
      </c>
      <c r="C21" s="14">
        <v>0</v>
      </c>
      <c r="D21" s="14">
        <v>0</v>
      </c>
      <c r="E21" s="15"/>
    </row>
    <row r="22" spans="1:5" x14ac:dyDescent="0.25">
      <c r="A22" s="2"/>
      <c r="B22" s="24" t="s">
        <v>100</v>
      </c>
      <c r="C22" s="14">
        <v>0</v>
      </c>
      <c r="D22" s="14">
        <v>0</v>
      </c>
      <c r="E22" s="15"/>
    </row>
    <row r="23" spans="1:5" x14ac:dyDescent="0.25">
      <c r="A23" s="2"/>
      <c r="B23" s="10" t="s">
        <v>531</v>
      </c>
      <c r="C23" s="13">
        <f>nota_021!C6+nota_021!C7-nota_021!C15</f>
        <v>0</v>
      </c>
      <c r="D23" s="13">
        <f>nota_021!D6+nota_021!D7-nota_021!D15</f>
        <v>0</v>
      </c>
      <c r="E23" s="15"/>
    </row>
    <row r="24" spans="1:5" x14ac:dyDescent="0.25">
      <c r="A24" s="1"/>
      <c r="B24" s="11"/>
      <c r="C24" s="11"/>
      <c r="D24" s="11"/>
      <c r="E24" s="1"/>
    </row>
    <row r="25" spans="1:5" x14ac:dyDescent="0.25">
      <c r="A25" s="1"/>
      <c r="B25" s="17" t="s">
        <v>502</v>
      </c>
      <c r="C25" s="17"/>
      <c r="D25" s="17"/>
      <c r="E25" s="1"/>
    </row>
    <row r="26" spans="1:5" x14ac:dyDescent="0.25">
      <c r="A26" s="2"/>
      <c r="B26" s="109"/>
      <c r="C26" s="105"/>
      <c r="D26" s="105"/>
      <c r="E26" s="15"/>
    </row>
    <row r="27" spans="1:5" x14ac:dyDescent="0.25">
      <c r="A27" s="1"/>
      <c r="B27" s="11"/>
      <c r="C27" s="11"/>
      <c r="D27" s="11"/>
      <c r="E27" s="1"/>
    </row>
  </sheetData>
  <mergeCells count="2">
    <mergeCell ref="B3:D3"/>
    <mergeCell ref="B26:D2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zoomScale="80" zoomScaleNormal="80" workbookViewId="0">
      <selection activeCell="D21" sqref="D21"/>
    </sheetView>
  </sheetViews>
  <sheetFormatPr defaultRowHeight="15" x14ac:dyDescent="0.25"/>
  <cols>
    <col min="1" max="1" width="2.7109375" customWidth="1"/>
    <col min="2" max="2" width="139.7109375" customWidth="1"/>
    <col min="3" max="3" width="7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06" t="s">
        <v>32</v>
      </c>
      <c r="C2" s="105"/>
      <c r="D2" s="105"/>
      <c r="F2" s="1"/>
    </row>
    <row r="3" spans="1:6" x14ac:dyDescent="0.25">
      <c r="A3" s="1"/>
      <c r="B3" s="17"/>
      <c r="C3" s="17"/>
      <c r="D3" s="17"/>
      <c r="E3" s="17"/>
      <c r="F3" s="1"/>
    </row>
    <row r="4" spans="1:6" x14ac:dyDescent="0.25">
      <c r="A4" s="2"/>
      <c r="B4" s="4"/>
      <c r="C4" s="4" t="s">
        <v>16</v>
      </c>
      <c r="D4" s="4">
        <v>2016</v>
      </c>
      <c r="E4" s="4">
        <v>2015</v>
      </c>
      <c r="F4" s="15"/>
    </row>
    <row r="5" spans="1:6" x14ac:dyDescent="0.25">
      <c r="A5" s="2"/>
      <c r="B5" s="5" t="s">
        <v>33</v>
      </c>
      <c r="C5" s="4"/>
      <c r="D5" s="13">
        <f>RZiS_p!D7+RZiS_p!D8+RZiS_p!D10+RZiS_p!D11</f>
        <v>0</v>
      </c>
      <c r="E5" s="13">
        <f>RZiS_p!E7+RZiS_p!E8+RZiS_p!E10+RZiS_p!E11</f>
        <v>0</v>
      </c>
      <c r="F5" s="15"/>
    </row>
    <row r="6" spans="1:6" x14ac:dyDescent="0.25">
      <c r="A6" s="2"/>
      <c r="B6" s="7" t="s">
        <v>34</v>
      </c>
      <c r="C6" s="12"/>
      <c r="D6" s="14">
        <v>0</v>
      </c>
      <c r="E6" s="14">
        <v>0</v>
      </c>
      <c r="F6" s="15"/>
    </row>
    <row r="7" spans="1:6" x14ac:dyDescent="0.25">
      <c r="A7" s="2"/>
      <c r="B7" s="18" t="s">
        <v>35</v>
      </c>
      <c r="C7" s="12">
        <v>34</v>
      </c>
      <c r="D7" s="14">
        <f>nota_035!C7+nota_035!C19+nota_035!C23+nota_035!D7+nota_035!D19+nota_035!D23</f>
        <v>0</v>
      </c>
      <c r="E7" s="14">
        <f>nota_035!E7+nota_035!E19+nota_035!E23+nota_035!F7+nota_035!F19+nota_035!F23</f>
        <v>0</v>
      </c>
      <c r="F7" s="15"/>
    </row>
    <row r="8" spans="1:6" x14ac:dyDescent="0.25">
      <c r="A8" s="2"/>
      <c r="B8" s="18" t="s">
        <v>36</v>
      </c>
      <c r="C8" s="12"/>
      <c r="D8" s="14">
        <v>0</v>
      </c>
      <c r="E8" s="14">
        <v>0</v>
      </c>
      <c r="F8" s="15"/>
    </row>
    <row r="9" spans="1:6" x14ac:dyDescent="0.25">
      <c r="A9" s="2"/>
      <c r="B9" s="7" t="s">
        <v>4</v>
      </c>
      <c r="C9" s="12"/>
      <c r="D9" s="14">
        <v>0</v>
      </c>
      <c r="E9" s="14">
        <v>0</v>
      </c>
      <c r="F9" s="15"/>
    </row>
    <row r="10" spans="1:6" x14ac:dyDescent="0.25">
      <c r="A10" s="2"/>
      <c r="B10" s="18" t="s">
        <v>37</v>
      </c>
      <c r="C10" s="12">
        <v>35</v>
      </c>
      <c r="D10" s="14">
        <f>nota_036!C6</f>
        <v>0</v>
      </c>
      <c r="E10" s="14">
        <f>nota_036!D6</f>
        <v>0</v>
      </c>
      <c r="F10" s="15"/>
    </row>
    <row r="11" spans="1:6" x14ac:dyDescent="0.25">
      <c r="A11" s="2"/>
      <c r="B11" s="18" t="s">
        <v>38</v>
      </c>
      <c r="C11" s="12">
        <v>34</v>
      </c>
      <c r="D11" s="14">
        <f>nota_035!C11+nota_035!C15+nota_035!D11+nota_035!D15</f>
        <v>0</v>
      </c>
      <c r="E11" s="14">
        <f>nota_035!E11+nota_035!E15+nota_035!F11+nota_035!F15</f>
        <v>0</v>
      </c>
      <c r="F11" s="15"/>
    </row>
    <row r="12" spans="1:6" x14ac:dyDescent="0.25">
      <c r="A12" s="2"/>
      <c r="B12" s="5" t="s">
        <v>39</v>
      </c>
      <c r="C12" s="4"/>
      <c r="D12" s="13">
        <f>RZiS_p!D13+RZiS_p!D14+RZiS_p!D15+RZiS_p!D16+RZiS_p!D18+RZiS_p!D19+RZiS_p!D21+RZiS_p!D22</f>
        <v>0</v>
      </c>
      <c r="E12" s="13">
        <f>RZiS_p!E13+RZiS_p!E14+RZiS_p!E15+RZiS_p!E16+RZiS_p!E18+RZiS_p!E19+RZiS_p!E21+RZiS_p!E22</f>
        <v>0</v>
      </c>
      <c r="F12" s="15"/>
    </row>
    <row r="13" spans="1:6" x14ac:dyDescent="0.25">
      <c r="A13" s="2"/>
      <c r="B13" s="18" t="s">
        <v>40</v>
      </c>
      <c r="C13" s="12">
        <v>35</v>
      </c>
      <c r="D13" s="14">
        <f>nota_036!C8</f>
        <v>0</v>
      </c>
      <c r="E13" s="14">
        <f>nota_036!D8</f>
        <v>0</v>
      </c>
      <c r="F13" s="15"/>
    </row>
    <row r="14" spans="1:6" x14ac:dyDescent="0.25">
      <c r="A14" s="2"/>
      <c r="B14" s="18" t="s">
        <v>41</v>
      </c>
      <c r="C14" s="12"/>
      <c r="D14" s="14">
        <f>nota_036!C9</f>
        <v>0</v>
      </c>
      <c r="E14" s="14">
        <f>nota_036!D9</f>
        <v>0</v>
      </c>
      <c r="F14" s="15"/>
    </row>
    <row r="15" spans="1:6" x14ac:dyDescent="0.25">
      <c r="A15" s="2"/>
      <c r="B15" s="18" t="s">
        <v>42</v>
      </c>
      <c r="C15" s="12"/>
      <c r="D15" s="14">
        <f>nota_036!C10</f>
        <v>0</v>
      </c>
      <c r="E15" s="14">
        <f>nota_036!D10</f>
        <v>0</v>
      </c>
      <c r="F15" s="15"/>
    </row>
    <row r="16" spans="1:6" x14ac:dyDescent="0.25">
      <c r="A16" s="2"/>
      <c r="B16" s="18" t="s">
        <v>43</v>
      </c>
      <c r="C16" s="12"/>
      <c r="D16" s="14">
        <f>nota_036!C11</f>
        <v>0</v>
      </c>
      <c r="E16" s="14">
        <f>nota_036!D11</f>
        <v>0</v>
      </c>
      <c r="F16" s="15"/>
    </row>
    <row r="17" spans="1:6" x14ac:dyDescent="0.25">
      <c r="A17" s="2"/>
      <c r="B17" s="7" t="s">
        <v>44</v>
      </c>
      <c r="C17" s="12"/>
      <c r="D17" s="14">
        <f>nota_036!C12</f>
        <v>0</v>
      </c>
      <c r="E17" s="14">
        <f>nota_036!D12</f>
        <v>0</v>
      </c>
      <c r="F17" s="15"/>
    </row>
    <row r="18" spans="1:6" x14ac:dyDescent="0.25">
      <c r="A18" s="2"/>
      <c r="B18" s="18" t="s">
        <v>45</v>
      </c>
      <c r="C18" s="12"/>
      <c r="D18" s="14">
        <f>nota_036!C13</f>
        <v>0</v>
      </c>
      <c r="E18" s="14">
        <f>nota_036!D13</f>
        <v>0</v>
      </c>
      <c r="F18" s="15"/>
    </row>
    <row r="19" spans="1:6" x14ac:dyDescent="0.25">
      <c r="A19" s="2"/>
      <c r="B19" s="18" t="s">
        <v>46</v>
      </c>
      <c r="C19" s="12"/>
      <c r="D19" s="14">
        <f>nota_036!C14</f>
        <v>0</v>
      </c>
      <c r="E19" s="14">
        <f>nota_036!D14</f>
        <v>0</v>
      </c>
      <c r="F19" s="15"/>
    </row>
    <row r="20" spans="1:6" x14ac:dyDescent="0.25">
      <c r="A20" s="2"/>
      <c r="B20" s="7" t="s">
        <v>47</v>
      </c>
      <c r="C20" s="12"/>
      <c r="D20" s="14">
        <f>nota_036!C15</f>
        <v>0</v>
      </c>
      <c r="E20" s="14">
        <f>nota_036!D15</f>
        <v>0</v>
      </c>
      <c r="F20" s="15"/>
    </row>
    <row r="21" spans="1:6" x14ac:dyDescent="0.25">
      <c r="A21" s="2"/>
      <c r="B21" s="18" t="s">
        <v>48</v>
      </c>
      <c r="C21" s="12"/>
      <c r="D21" s="14">
        <f>nota_036!C16</f>
        <v>0</v>
      </c>
      <c r="E21" s="14">
        <f>nota_036!D16</f>
        <v>0</v>
      </c>
      <c r="F21" s="15"/>
    </row>
    <row r="22" spans="1:6" x14ac:dyDescent="0.25">
      <c r="A22" s="2"/>
      <c r="B22" s="18" t="s">
        <v>49</v>
      </c>
      <c r="C22" s="12"/>
      <c r="D22" s="14">
        <f>nota_137!C20</f>
        <v>0</v>
      </c>
      <c r="E22" s="14">
        <f>nota_137!D20</f>
        <v>0</v>
      </c>
      <c r="F22" s="15"/>
    </row>
    <row r="23" spans="1:6" x14ac:dyDescent="0.25">
      <c r="A23" s="2"/>
      <c r="B23" s="5" t="s">
        <v>50</v>
      </c>
      <c r="C23" s="4"/>
      <c r="D23" s="13">
        <f>RZiS_p!D5-RZiS_p!D12</f>
        <v>0</v>
      </c>
      <c r="E23" s="13">
        <f>RZiS_p!E5-RZiS_p!E12</f>
        <v>0</v>
      </c>
      <c r="F23" s="15"/>
    </row>
    <row r="24" spans="1:6" x14ac:dyDescent="0.25">
      <c r="A24" s="2"/>
      <c r="B24" s="5" t="s">
        <v>51</v>
      </c>
      <c r="C24" s="4"/>
      <c r="D24" s="13">
        <f>SUM(RZiS_p!D25:'RZiS_p'!D28)</f>
        <v>0</v>
      </c>
      <c r="E24" s="13">
        <f>SUM(RZiS_p!E25:'RZiS_p'!E28)</f>
        <v>0</v>
      </c>
      <c r="F24" s="15"/>
    </row>
    <row r="25" spans="1:6" x14ac:dyDescent="0.25">
      <c r="A25" s="2"/>
      <c r="B25" s="18" t="s">
        <v>52</v>
      </c>
      <c r="C25" s="12"/>
      <c r="D25" s="14">
        <v>0</v>
      </c>
      <c r="E25" s="14">
        <v>0</v>
      </c>
      <c r="F25" s="15"/>
    </row>
    <row r="26" spans="1:6" x14ac:dyDescent="0.25">
      <c r="A26" s="2"/>
      <c r="B26" s="18" t="s">
        <v>53</v>
      </c>
      <c r="C26" s="12"/>
      <c r="D26" s="14">
        <v>0</v>
      </c>
      <c r="E26" s="14">
        <v>0</v>
      </c>
      <c r="F26" s="15"/>
    </row>
    <row r="27" spans="1:6" x14ac:dyDescent="0.25">
      <c r="A27" s="2"/>
      <c r="B27" s="18" t="s">
        <v>54</v>
      </c>
      <c r="C27" s="12"/>
      <c r="D27" s="14">
        <f>SUM(nota_138!C12:'nota_138'!C14)</f>
        <v>0</v>
      </c>
      <c r="E27" s="14">
        <f>SUM(nota_138!D12:'nota_138'!D14)</f>
        <v>0</v>
      </c>
      <c r="F27" s="15"/>
    </row>
    <row r="28" spans="1:6" x14ac:dyDescent="0.25">
      <c r="A28" s="2"/>
      <c r="B28" s="18" t="s">
        <v>55</v>
      </c>
      <c r="C28" s="12"/>
      <c r="D28" s="14">
        <f>nota_138!C6+SUM(nota_138!C15:'nota_138'!C19)</f>
        <v>0</v>
      </c>
      <c r="E28" s="14">
        <f>nota_138!D6+SUM(nota_138!D15:'nota_138'!D19)</f>
        <v>0</v>
      </c>
      <c r="F28" s="15"/>
    </row>
    <row r="29" spans="1:6" x14ac:dyDescent="0.25">
      <c r="A29" s="2"/>
      <c r="B29" s="5" t="s">
        <v>56</v>
      </c>
      <c r="C29" s="4"/>
      <c r="D29" s="13">
        <f>SUM(RZiS_p!D30:'RZiS_p'!D32)</f>
        <v>0</v>
      </c>
      <c r="E29" s="13">
        <f>SUM(RZiS_p!E30:'RZiS_p'!E32)</f>
        <v>0</v>
      </c>
      <c r="F29" s="15"/>
    </row>
    <row r="30" spans="1:6" x14ac:dyDescent="0.25">
      <c r="A30" s="2"/>
      <c r="B30" s="18" t="s">
        <v>57</v>
      </c>
      <c r="C30" s="12"/>
      <c r="D30" s="14">
        <v>0</v>
      </c>
      <c r="E30" s="14">
        <v>0</v>
      </c>
      <c r="F30" s="15"/>
    </row>
    <row r="31" spans="1:6" x14ac:dyDescent="0.25">
      <c r="A31" s="2"/>
      <c r="B31" s="18" t="s">
        <v>58</v>
      </c>
      <c r="C31" s="12"/>
      <c r="D31" s="14">
        <f>nota_139!C12+nota_139!C14+nota_139!C16</f>
        <v>0</v>
      </c>
      <c r="E31" s="14">
        <f>nota_139!D12+nota_139!D14+nota_139!D16</f>
        <v>0</v>
      </c>
      <c r="F31" s="15"/>
    </row>
    <row r="32" spans="1:6" x14ac:dyDescent="0.25">
      <c r="A32" s="2"/>
      <c r="B32" s="18" t="s">
        <v>59</v>
      </c>
      <c r="C32" s="12"/>
      <c r="D32" s="14">
        <f>nota_139!C6+SUM(nota_139!C18:'nota_139'!C22)</f>
        <v>0</v>
      </c>
      <c r="E32" s="14">
        <f>nota_139!D6+SUM(nota_139!D18:'nota_139'!D22)</f>
        <v>0</v>
      </c>
      <c r="F32" s="15"/>
    </row>
    <row r="33" spans="1:6" x14ac:dyDescent="0.25">
      <c r="A33" s="2"/>
      <c r="B33" s="5" t="s">
        <v>60</v>
      </c>
      <c r="C33" s="4"/>
      <c r="D33" s="13">
        <f>RZiS_p!D23+RZiS_p!D24-RZiS_p!D29</f>
        <v>0</v>
      </c>
      <c r="E33" s="13">
        <f>RZiS_p!E23+RZiS_p!E24-RZiS_p!E29</f>
        <v>0</v>
      </c>
      <c r="F33" s="15"/>
    </row>
    <row r="34" spans="1:6" x14ac:dyDescent="0.25">
      <c r="A34" s="2"/>
      <c r="B34" s="5" t="s">
        <v>61</v>
      </c>
      <c r="C34" s="4"/>
      <c r="D34" s="13">
        <f>RZiS_p!D35+RZiS_p!D40+RZiS_p!D42+RZiS_p!D44+RZiS_p!D45</f>
        <v>0</v>
      </c>
      <c r="E34" s="13">
        <f>RZiS_p!E35+RZiS_p!E40+RZiS_p!E42+RZiS_p!E44+RZiS_p!E45</f>
        <v>0</v>
      </c>
      <c r="F34" s="15"/>
    </row>
    <row r="35" spans="1:6" x14ac:dyDescent="0.25">
      <c r="A35" s="2"/>
      <c r="B35" s="18" t="s">
        <v>62</v>
      </c>
      <c r="C35" s="12"/>
      <c r="D35" s="14">
        <f>RZiS_p!D36+RZiS_p!D38</f>
        <v>0</v>
      </c>
      <c r="E35" s="14">
        <f>RZiS_p!E36+RZiS_p!E38</f>
        <v>0</v>
      </c>
      <c r="F35" s="15"/>
    </row>
    <row r="36" spans="1:6" x14ac:dyDescent="0.25">
      <c r="A36" s="2"/>
      <c r="B36" s="7" t="s">
        <v>63</v>
      </c>
      <c r="C36" s="12"/>
      <c r="D36" s="14">
        <f>nota_140!C8+nota_140!C13</f>
        <v>0</v>
      </c>
      <c r="E36" s="14">
        <f>nota_140!D8+nota_140!D13</f>
        <v>0</v>
      </c>
      <c r="F36" s="15"/>
    </row>
    <row r="37" spans="1:6" x14ac:dyDescent="0.25">
      <c r="A37" s="2"/>
      <c r="B37" s="8" t="s">
        <v>64</v>
      </c>
      <c r="C37" s="12"/>
      <c r="D37" s="14">
        <f>nota_140!C13</f>
        <v>0</v>
      </c>
      <c r="E37" s="14">
        <f>nota_140!D13</f>
        <v>0</v>
      </c>
      <c r="F37" s="15"/>
    </row>
    <row r="38" spans="1:6" x14ac:dyDescent="0.25">
      <c r="A38" s="2"/>
      <c r="B38" s="7" t="s">
        <v>65</v>
      </c>
      <c r="C38" s="12"/>
      <c r="D38" s="14">
        <f>SUM(nota_140!C9:'nota_140'!C12)+nota_140!C14</f>
        <v>0</v>
      </c>
      <c r="E38" s="14">
        <f>SUM(nota_140!D9:'nota_140'!D12)+nota_140!D14</f>
        <v>0</v>
      </c>
      <c r="F38" s="15"/>
    </row>
    <row r="39" spans="1:6" x14ac:dyDescent="0.25">
      <c r="A39" s="2"/>
      <c r="B39" s="8" t="s">
        <v>64</v>
      </c>
      <c r="C39" s="12"/>
      <c r="D39" s="14">
        <f>SUM(nota_140!C9:'nota_140'!C12)</f>
        <v>0</v>
      </c>
      <c r="E39" s="14">
        <f>SUM(nota_140!D9:'nota_140'!D12)</f>
        <v>0</v>
      </c>
      <c r="F39" s="15"/>
    </row>
    <row r="40" spans="1:6" x14ac:dyDescent="0.25">
      <c r="A40" s="2"/>
      <c r="B40" s="18" t="s">
        <v>66</v>
      </c>
      <c r="C40" s="12"/>
      <c r="D40" s="14">
        <f>nota_140!C15</f>
        <v>0</v>
      </c>
      <c r="E40" s="14">
        <f>nota_140!D15</f>
        <v>0</v>
      </c>
      <c r="F40" s="15"/>
    </row>
    <row r="41" spans="1:6" x14ac:dyDescent="0.25">
      <c r="A41" s="2"/>
      <c r="B41" s="7" t="s">
        <v>34</v>
      </c>
      <c r="C41" s="12"/>
      <c r="D41" s="14">
        <f>nota_140!C18+nota_140!C23+nota_140!C27+nota_140!C32</f>
        <v>0</v>
      </c>
      <c r="E41" s="14">
        <f>nota_140!D18+nota_140!D23+nota_140!D27+nota_140!D32</f>
        <v>0</v>
      </c>
      <c r="F41" s="15"/>
    </row>
    <row r="42" spans="1:6" x14ac:dyDescent="0.25">
      <c r="A42" s="2"/>
      <c r="B42" s="18" t="s">
        <v>67</v>
      </c>
      <c r="C42" s="12"/>
      <c r="D42" s="14">
        <v>0</v>
      </c>
      <c r="E42" s="14">
        <v>0</v>
      </c>
      <c r="F42" s="15"/>
    </row>
    <row r="43" spans="1:6" x14ac:dyDescent="0.25">
      <c r="A43" s="2"/>
      <c r="B43" s="7" t="s">
        <v>68</v>
      </c>
      <c r="C43" s="12"/>
      <c r="D43" s="14">
        <v>0</v>
      </c>
      <c r="E43" s="14">
        <v>0</v>
      </c>
      <c r="F43" s="15"/>
    </row>
    <row r="44" spans="1:6" x14ac:dyDescent="0.25">
      <c r="A44" s="2"/>
      <c r="B44" s="18" t="s">
        <v>69</v>
      </c>
      <c r="C44" s="12"/>
      <c r="D44" s="14">
        <v>0</v>
      </c>
      <c r="E44" s="14">
        <v>0</v>
      </c>
      <c r="F44" s="15"/>
    </row>
    <row r="45" spans="1:6" x14ac:dyDescent="0.25">
      <c r="A45" s="2"/>
      <c r="B45" s="18" t="s">
        <v>70</v>
      </c>
      <c r="C45" s="12"/>
      <c r="D45" s="14">
        <f>nota_140!C38+nota_140!C42+IF(nota_140!C35-nota_141!C26&gt;0,nota_140!C35-nota_141!C26,0)</f>
        <v>0</v>
      </c>
      <c r="E45" s="14">
        <f>nota_140!D38+nota_140!D42+IF(nota_140!D35-nota_141!D26&gt;0,nota_140!D35-nota_141!D26,0)</f>
        <v>0</v>
      </c>
      <c r="F45" s="15"/>
    </row>
    <row r="46" spans="1:6" x14ac:dyDescent="0.25">
      <c r="A46" s="2"/>
      <c r="B46" s="5" t="s">
        <v>71</v>
      </c>
      <c r="C46" s="4"/>
      <c r="D46" s="13">
        <f>RZiS_p!D47+RZiS_p!D49+RZiS_p!D51+RZiS_p!D52</f>
        <v>0</v>
      </c>
      <c r="E46" s="13">
        <f>RZiS_p!E47+RZiS_p!E49+RZiS_p!E51+RZiS_p!E52</f>
        <v>0</v>
      </c>
      <c r="F46" s="15"/>
    </row>
    <row r="47" spans="1:6" x14ac:dyDescent="0.25">
      <c r="A47" s="2"/>
      <c r="B47" s="18" t="s">
        <v>72</v>
      </c>
      <c r="C47" s="12"/>
      <c r="D47" s="14">
        <f>nota_141!C6</f>
        <v>0</v>
      </c>
      <c r="E47" s="14">
        <f>nota_141!D6</f>
        <v>0</v>
      </c>
      <c r="F47" s="15"/>
    </row>
    <row r="48" spans="1:6" x14ac:dyDescent="0.25">
      <c r="A48" s="2"/>
      <c r="B48" s="7" t="s">
        <v>73</v>
      </c>
      <c r="C48" s="12"/>
      <c r="D48" s="14">
        <f>nota_141!C9+nota_141!C14</f>
        <v>0</v>
      </c>
      <c r="E48" s="14">
        <f>nota_141!D9+nota_141!D14</f>
        <v>0</v>
      </c>
      <c r="F48" s="15"/>
    </row>
    <row r="49" spans="1:6" x14ac:dyDescent="0.25">
      <c r="A49" s="2"/>
      <c r="B49" s="18" t="s">
        <v>74</v>
      </c>
      <c r="C49" s="12"/>
      <c r="D49" s="14">
        <v>0</v>
      </c>
      <c r="E49" s="14">
        <v>0</v>
      </c>
      <c r="F49" s="15"/>
    </row>
    <row r="50" spans="1:6" x14ac:dyDescent="0.25">
      <c r="A50" s="2"/>
      <c r="B50" s="7" t="s">
        <v>68</v>
      </c>
      <c r="C50" s="12"/>
      <c r="D50" s="14">
        <v>0</v>
      </c>
      <c r="E50" s="14">
        <v>0</v>
      </c>
      <c r="F50" s="15"/>
    </row>
    <row r="51" spans="1:6" x14ac:dyDescent="0.25">
      <c r="A51" s="2"/>
      <c r="B51" s="18" t="s">
        <v>75</v>
      </c>
      <c r="C51" s="12"/>
      <c r="D51" s="14">
        <v>0</v>
      </c>
      <c r="E51" s="14">
        <v>0</v>
      </c>
      <c r="F51" s="15"/>
    </row>
    <row r="52" spans="1:6" x14ac:dyDescent="0.25">
      <c r="A52" s="2"/>
      <c r="B52" s="18" t="s">
        <v>76</v>
      </c>
      <c r="C52" s="12"/>
      <c r="D52" s="14">
        <f>nota_141!C29+nota_141!C33+IF(nota_141!C26-nota_140!C35&gt;0,nota_141!C26-nota_140!C35,0)</f>
        <v>0</v>
      </c>
      <c r="E52" s="14">
        <f>nota_141!D29+nota_141!D33+IF(nota_141!D26-nota_140!D35&gt;0,nota_141!D26-nota_140!D35,0)</f>
        <v>0</v>
      </c>
      <c r="F52" s="15"/>
    </row>
    <row r="53" spans="1:6" x14ac:dyDescent="0.25">
      <c r="A53" s="2"/>
      <c r="B53" s="5" t="s">
        <v>77</v>
      </c>
      <c r="C53" s="4"/>
      <c r="D53" s="13">
        <f>RZiS_p!D33+RZiS_p!D34-RZiS_p!D46</f>
        <v>0</v>
      </c>
      <c r="E53" s="13">
        <f>RZiS_p!E33+RZiS_p!E34-RZiS_p!E46</f>
        <v>0</v>
      </c>
      <c r="F53" s="15"/>
    </row>
    <row r="54" spans="1:6" x14ac:dyDescent="0.25">
      <c r="A54" s="2"/>
      <c r="B54" s="5" t="s">
        <v>78</v>
      </c>
      <c r="C54" s="4">
        <v>38</v>
      </c>
      <c r="D54" s="13">
        <f>nota_039!C53</f>
        <v>0</v>
      </c>
      <c r="E54" s="13">
        <f>nota_039!D53</f>
        <v>0</v>
      </c>
      <c r="F54" s="15"/>
    </row>
    <row r="55" spans="1:6" x14ac:dyDescent="0.25">
      <c r="A55" s="2"/>
      <c r="B55" s="5" t="s">
        <v>79</v>
      </c>
      <c r="C55" s="4"/>
      <c r="D55" s="13">
        <v>0</v>
      </c>
      <c r="E55" s="13">
        <v>0</v>
      </c>
      <c r="F55" s="15"/>
    </row>
    <row r="56" spans="1:6" x14ac:dyDescent="0.25">
      <c r="A56" s="2"/>
      <c r="B56" s="5" t="s">
        <v>80</v>
      </c>
      <c r="C56" s="4"/>
      <c r="D56" s="13">
        <f>RZiS_p!D53-RZiS_p!D54-RZiS_p!D55</f>
        <v>0</v>
      </c>
      <c r="E56" s="13">
        <f>RZiS_p!E53-RZiS_p!E54-RZiS_p!E55</f>
        <v>0</v>
      </c>
      <c r="F56" s="15"/>
    </row>
    <row r="57" spans="1:6" x14ac:dyDescent="0.25">
      <c r="A57" s="1"/>
      <c r="B57" s="11"/>
      <c r="C57" s="11"/>
      <c r="D57" s="11"/>
      <c r="E57" s="11"/>
      <c r="F57" s="1"/>
    </row>
  </sheetData>
  <mergeCells count="1">
    <mergeCell ref="B2:D2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613</v>
      </c>
      <c r="C1" s="1"/>
      <c r="D1" s="1"/>
      <c r="E1" s="1"/>
    </row>
    <row r="2" spans="1:5" x14ac:dyDescent="0.25">
      <c r="A2" s="1"/>
      <c r="B2" s="23" t="s">
        <v>192</v>
      </c>
      <c r="C2" s="23"/>
      <c r="D2" s="23"/>
      <c r="E2" s="1"/>
    </row>
    <row r="3" spans="1:5" x14ac:dyDescent="0.25">
      <c r="A3" s="1"/>
      <c r="B3" s="106" t="s">
        <v>347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621</v>
      </c>
      <c r="C6" s="13">
        <f>nota_022!D18</f>
        <v>0</v>
      </c>
      <c r="D6" s="13">
        <v>0</v>
      </c>
      <c r="E6" s="15"/>
    </row>
    <row r="7" spans="1:5" x14ac:dyDescent="0.25">
      <c r="A7" s="2"/>
      <c r="B7" s="10" t="s">
        <v>605</v>
      </c>
      <c r="C7" s="13">
        <f>SUM(nota_022!C8:'nota_022'!C10)</f>
        <v>0</v>
      </c>
      <c r="D7" s="13">
        <f>SUM(nota_022!D8:'nota_022'!D10)</f>
        <v>0</v>
      </c>
      <c r="E7" s="15"/>
    </row>
    <row r="8" spans="1:5" x14ac:dyDescent="0.25">
      <c r="A8" s="2"/>
      <c r="B8" s="24" t="s">
        <v>20</v>
      </c>
      <c r="C8" s="14">
        <v>0</v>
      </c>
      <c r="D8" s="14">
        <v>0</v>
      </c>
      <c r="E8" s="15"/>
    </row>
    <row r="9" spans="1:5" x14ac:dyDescent="0.25">
      <c r="A9" s="2"/>
      <c r="B9" s="24" t="s">
        <v>21</v>
      </c>
      <c r="C9" s="14">
        <v>0</v>
      </c>
      <c r="D9" s="14">
        <v>0</v>
      </c>
      <c r="E9" s="15"/>
    </row>
    <row r="10" spans="1:5" x14ac:dyDescent="0.25">
      <c r="A10" s="2"/>
      <c r="B10" s="24" t="s">
        <v>100</v>
      </c>
      <c r="C10" s="14">
        <v>0</v>
      </c>
      <c r="D10" s="14">
        <v>0</v>
      </c>
      <c r="E10" s="15"/>
    </row>
    <row r="11" spans="1:5" x14ac:dyDescent="0.25">
      <c r="A11" s="2"/>
      <c r="B11" s="10" t="s">
        <v>618</v>
      </c>
      <c r="C11" s="13">
        <f>SUM(nota_022!C12:'nota_022'!C17)</f>
        <v>0</v>
      </c>
      <c r="D11" s="13">
        <f>SUM(nota_022!D12:'nota_022'!D17)</f>
        <v>0</v>
      </c>
      <c r="E11" s="15"/>
    </row>
    <row r="12" spans="1:5" x14ac:dyDescent="0.25">
      <c r="A12" s="2"/>
      <c r="B12" s="24" t="s">
        <v>105</v>
      </c>
      <c r="C12" s="14">
        <v>0</v>
      </c>
      <c r="D12" s="14">
        <v>0</v>
      </c>
      <c r="E12" s="15"/>
    </row>
    <row r="13" spans="1:5" x14ac:dyDescent="0.25">
      <c r="A13" s="2"/>
      <c r="B13" s="24" t="s">
        <v>106</v>
      </c>
      <c r="C13" s="14">
        <v>0</v>
      </c>
      <c r="D13" s="14">
        <v>0</v>
      </c>
      <c r="E13" s="15"/>
    </row>
    <row r="14" spans="1:5" x14ac:dyDescent="0.25">
      <c r="A14" s="2"/>
      <c r="B14" s="24" t="s">
        <v>107</v>
      </c>
      <c r="C14" s="14">
        <v>0</v>
      </c>
      <c r="D14" s="14">
        <v>0</v>
      </c>
      <c r="E14" s="15"/>
    </row>
    <row r="15" spans="1:5" x14ac:dyDescent="0.25">
      <c r="A15" s="2"/>
      <c r="B15" s="24" t="s">
        <v>108</v>
      </c>
      <c r="C15" s="14">
        <v>0</v>
      </c>
      <c r="D15" s="14">
        <v>0</v>
      </c>
      <c r="E15" s="15"/>
    </row>
    <row r="16" spans="1:5" x14ac:dyDescent="0.25">
      <c r="A16" s="2"/>
      <c r="B16" s="24" t="s">
        <v>109</v>
      </c>
      <c r="C16" s="14">
        <v>0</v>
      </c>
      <c r="D16" s="14">
        <v>0</v>
      </c>
      <c r="E16" s="15"/>
    </row>
    <row r="17" spans="1:5" x14ac:dyDescent="0.25">
      <c r="A17" s="2"/>
      <c r="B17" s="24" t="s">
        <v>100</v>
      </c>
      <c r="C17" s="14">
        <v>0</v>
      </c>
      <c r="D17" s="14">
        <v>0</v>
      </c>
      <c r="E17" s="15"/>
    </row>
    <row r="18" spans="1:5" x14ac:dyDescent="0.25">
      <c r="A18" s="2"/>
      <c r="B18" s="10" t="s">
        <v>622</v>
      </c>
      <c r="C18" s="13">
        <f>nota_022!C6+nota_022!C7-nota_022!C11</f>
        <v>0</v>
      </c>
      <c r="D18" s="13">
        <f>nota_022!D6+nota_022!D7-nota_022!D11</f>
        <v>0</v>
      </c>
      <c r="E18" s="15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7" t="s">
        <v>502</v>
      </c>
      <c r="C20" s="17"/>
      <c r="D20" s="17"/>
      <c r="E20" s="1"/>
    </row>
    <row r="21" spans="1:5" x14ac:dyDescent="0.25">
      <c r="A21" s="2"/>
      <c r="B21" s="109"/>
      <c r="C21" s="105"/>
      <c r="D21" s="105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E4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 t="s">
        <v>613</v>
      </c>
      <c r="C1" s="1"/>
      <c r="D1" s="1"/>
      <c r="E1" s="1"/>
    </row>
    <row r="2" spans="1:5" x14ac:dyDescent="0.25">
      <c r="A2" s="1"/>
      <c r="B2" s="23" t="s">
        <v>193</v>
      </c>
      <c r="C2" s="23"/>
      <c r="D2" s="23"/>
      <c r="E2" s="1"/>
    </row>
    <row r="3" spans="1:5" x14ac:dyDescent="0.25">
      <c r="A3" s="1"/>
      <c r="B3" s="106" t="s">
        <v>348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623</v>
      </c>
      <c r="C6" s="13">
        <f>nota_023!C7-nota_023!C21</f>
        <v>0</v>
      </c>
      <c r="D6" s="13">
        <f>nota_023!D7-nota_023!D21</f>
        <v>0</v>
      </c>
      <c r="E6" s="15"/>
    </row>
    <row r="7" spans="1:5" x14ac:dyDescent="0.25">
      <c r="A7" s="2"/>
      <c r="B7" s="5" t="s">
        <v>624</v>
      </c>
      <c r="C7" s="13">
        <f>nota_023!D20</f>
        <v>0</v>
      </c>
      <c r="D7" s="13">
        <v>0</v>
      </c>
      <c r="E7" s="15"/>
    </row>
    <row r="8" spans="1:5" x14ac:dyDescent="0.25">
      <c r="A8" s="2"/>
      <c r="B8" s="18" t="s">
        <v>98</v>
      </c>
      <c r="C8" s="14">
        <v>0</v>
      </c>
      <c r="D8" s="14">
        <v>0</v>
      </c>
      <c r="E8" s="15"/>
    </row>
    <row r="9" spans="1:5" x14ac:dyDescent="0.25">
      <c r="A9" s="2"/>
      <c r="B9" s="18" t="s">
        <v>99</v>
      </c>
      <c r="C9" s="14">
        <v>0</v>
      </c>
      <c r="D9" s="14">
        <v>0</v>
      </c>
      <c r="E9" s="15"/>
    </row>
    <row r="10" spans="1:5" x14ac:dyDescent="0.25">
      <c r="A10" s="2"/>
      <c r="B10" s="5" t="s">
        <v>625</v>
      </c>
      <c r="C10" s="13">
        <f>nota_023!C7+nota_023!C8+nota_023!C9</f>
        <v>0</v>
      </c>
      <c r="D10" s="13">
        <f>nota_023!D7+nota_023!D8+nota_023!D9</f>
        <v>0</v>
      </c>
      <c r="E10" s="15"/>
    </row>
    <row r="11" spans="1:5" x14ac:dyDescent="0.25">
      <c r="A11" s="2"/>
      <c r="B11" s="18" t="s">
        <v>626</v>
      </c>
      <c r="C11" s="14">
        <f>nota_023!C12+nota_023!C13</f>
        <v>0</v>
      </c>
      <c r="D11" s="14">
        <f>nota_023!D12+nota_023!D13</f>
        <v>0</v>
      </c>
      <c r="E11" s="15"/>
    </row>
    <row r="12" spans="1:5" x14ac:dyDescent="0.25">
      <c r="A12" s="2"/>
      <c r="B12" s="7" t="s">
        <v>110</v>
      </c>
      <c r="C12" s="14">
        <v>0</v>
      </c>
      <c r="D12" s="14">
        <v>0</v>
      </c>
      <c r="E12" s="15"/>
    </row>
    <row r="13" spans="1:5" x14ac:dyDescent="0.25">
      <c r="A13" s="1"/>
      <c r="B13" s="7" t="s">
        <v>100</v>
      </c>
      <c r="C13" s="14">
        <v>0</v>
      </c>
      <c r="D13" s="14">
        <v>0</v>
      </c>
      <c r="E13" s="1"/>
    </row>
    <row r="14" spans="1:5" x14ac:dyDescent="0.25">
      <c r="A14" s="2"/>
      <c r="B14" s="18" t="s">
        <v>627</v>
      </c>
      <c r="C14" s="14">
        <f>SUM(nota_023!C15:'nota_023'!C19)</f>
        <v>0</v>
      </c>
      <c r="D14" s="14">
        <f>SUM(nota_023!D15:'nota_023'!D19)</f>
        <v>0</v>
      </c>
      <c r="E14" s="15"/>
    </row>
    <row r="15" spans="1:5" x14ac:dyDescent="0.25">
      <c r="A15" s="2"/>
      <c r="B15" s="7" t="s">
        <v>108</v>
      </c>
      <c r="C15" s="14">
        <v>0</v>
      </c>
      <c r="D15" s="14">
        <v>0</v>
      </c>
      <c r="E15" s="15"/>
    </row>
    <row r="16" spans="1:5" x14ac:dyDescent="0.25">
      <c r="A16" s="2"/>
      <c r="B16" s="7" t="s">
        <v>111</v>
      </c>
      <c r="C16" s="14">
        <v>0</v>
      </c>
      <c r="D16" s="14">
        <v>0</v>
      </c>
      <c r="E16" s="15"/>
    </row>
    <row r="17" spans="1:5" x14ac:dyDescent="0.25">
      <c r="A17" s="2"/>
      <c r="B17" s="7" t="s">
        <v>112</v>
      </c>
      <c r="C17" s="14">
        <v>0</v>
      </c>
      <c r="D17" s="14">
        <v>0</v>
      </c>
      <c r="E17" s="15"/>
    </row>
    <row r="18" spans="1:5" x14ac:dyDescent="0.25">
      <c r="A18" s="2"/>
      <c r="B18" s="7" t="s">
        <v>113</v>
      </c>
      <c r="C18" s="14">
        <v>0</v>
      </c>
      <c r="D18" s="14">
        <v>0</v>
      </c>
      <c r="E18" s="15"/>
    </row>
    <row r="19" spans="1:5" x14ac:dyDescent="0.25">
      <c r="A19" s="2"/>
      <c r="B19" s="7" t="s">
        <v>100</v>
      </c>
      <c r="C19" s="14">
        <v>0</v>
      </c>
      <c r="D19" s="14">
        <v>0</v>
      </c>
      <c r="E19" s="15"/>
    </row>
    <row r="20" spans="1:5" x14ac:dyDescent="0.25">
      <c r="A20" s="2"/>
      <c r="B20" s="5" t="s">
        <v>628</v>
      </c>
      <c r="C20" s="13">
        <f>nota_023!C10+nota_023!C11-nota_023!C14</f>
        <v>0</v>
      </c>
      <c r="D20" s="13">
        <f>nota_023!D10+nota_023!D11-nota_023!D14</f>
        <v>0</v>
      </c>
      <c r="E20" s="15"/>
    </row>
    <row r="21" spans="1:5" x14ac:dyDescent="0.25">
      <c r="A21" s="2"/>
      <c r="B21" s="5" t="s">
        <v>629</v>
      </c>
      <c r="C21" s="13">
        <f>nota_023!D35</f>
        <v>0</v>
      </c>
      <c r="D21" s="13">
        <v>0</v>
      </c>
      <c r="E21" s="15"/>
    </row>
    <row r="22" spans="1:5" x14ac:dyDescent="0.25">
      <c r="A22" s="2"/>
      <c r="B22" s="18" t="s">
        <v>98</v>
      </c>
      <c r="C22" s="14">
        <v>0</v>
      </c>
      <c r="D22" s="14">
        <v>0</v>
      </c>
      <c r="E22" s="15"/>
    </row>
    <row r="23" spans="1:5" x14ac:dyDescent="0.25">
      <c r="A23" s="2"/>
      <c r="B23" s="18" t="s">
        <v>99</v>
      </c>
      <c r="C23" s="14">
        <v>0</v>
      </c>
      <c r="D23" s="14">
        <v>0</v>
      </c>
      <c r="E23" s="15"/>
    </row>
    <row r="24" spans="1:5" x14ac:dyDescent="0.25">
      <c r="A24" s="2"/>
      <c r="B24" s="5" t="s">
        <v>630</v>
      </c>
      <c r="C24" s="13">
        <f>nota_023!C21+nota_023!C22+nota_023!C23</f>
        <v>0</v>
      </c>
      <c r="D24" s="13">
        <f>nota_023!D21+nota_023!D22+nota_023!D23</f>
        <v>0</v>
      </c>
      <c r="E24" s="15"/>
    </row>
    <row r="25" spans="1:5" x14ac:dyDescent="0.25">
      <c r="A25" s="2"/>
      <c r="B25" s="18" t="s">
        <v>626</v>
      </c>
      <c r="C25" s="14">
        <f>SUM(nota_023!C26:'nota_023'!C28)</f>
        <v>0</v>
      </c>
      <c r="D25" s="14">
        <v>0</v>
      </c>
      <c r="E25" s="15"/>
    </row>
    <row r="26" spans="1:5" x14ac:dyDescent="0.25">
      <c r="A26" s="2"/>
      <c r="B26" s="7" t="s">
        <v>114</v>
      </c>
      <c r="C26" s="14">
        <v>0</v>
      </c>
      <c r="D26" s="14">
        <v>0</v>
      </c>
      <c r="E26" s="15"/>
    </row>
    <row r="27" spans="1:5" x14ac:dyDescent="0.25">
      <c r="A27" s="2"/>
      <c r="B27" s="7" t="s">
        <v>115</v>
      </c>
      <c r="C27" s="14">
        <v>0</v>
      </c>
      <c r="D27" s="14">
        <v>0</v>
      </c>
      <c r="E27" s="15"/>
    </row>
    <row r="28" spans="1:5" x14ac:dyDescent="0.25">
      <c r="A28" s="1"/>
      <c r="B28" s="7" t="s">
        <v>100</v>
      </c>
      <c r="C28" s="14">
        <v>0</v>
      </c>
      <c r="D28" s="14">
        <v>0</v>
      </c>
      <c r="E28" s="1"/>
    </row>
    <row r="29" spans="1:5" x14ac:dyDescent="0.25">
      <c r="A29" s="2"/>
      <c r="B29" s="18" t="s">
        <v>627</v>
      </c>
      <c r="C29" s="14">
        <f>SUM(nota_023!C30:'nota_023'!C34)</f>
        <v>0</v>
      </c>
      <c r="D29" s="14">
        <f>SUM(nota_023!D30:'nota_023'!D34)</f>
        <v>0</v>
      </c>
      <c r="E29" s="15"/>
    </row>
    <row r="30" spans="1:5" x14ac:dyDescent="0.25">
      <c r="A30" s="2"/>
      <c r="B30" s="7" t="s">
        <v>631</v>
      </c>
      <c r="C30" s="14">
        <v>0</v>
      </c>
      <c r="D30" s="14">
        <v>0</v>
      </c>
      <c r="E30" s="15"/>
    </row>
    <row r="31" spans="1:5" x14ac:dyDescent="0.25">
      <c r="A31" s="2"/>
      <c r="B31" s="7" t="s">
        <v>116</v>
      </c>
      <c r="C31" s="14">
        <v>0</v>
      </c>
      <c r="D31" s="14">
        <v>0</v>
      </c>
      <c r="E31" s="15"/>
    </row>
    <row r="32" spans="1:5" x14ac:dyDescent="0.25">
      <c r="A32" s="2"/>
      <c r="B32" s="7" t="s">
        <v>117</v>
      </c>
      <c r="C32" s="14">
        <v>0</v>
      </c>
      <c r="D32" s="14">
        <v>0</v>
      </c>
      <c r="E32" s="15"/>
    </row>
    <row r="33" spans="1:5" x14ac:dyDescent="0.25">
      <c r="A33" s="2"/>
      <c r="B33" s="7" t="s">
        <v>118</v>
      </c>
      <c r="C33" s="14">
        <v>0</v>
      </c>
      <c r="D33" s="14">
        <v>0</v>
      </c>
      <c r="E33" s="15"/>
    </row>
    <row r="34" spans="1:5" x14ac:dyDescent="0.25">
      <c r="A34" s="2"/>
      <c r="B34" s="7" t="s">
        <v>100</v>
      </c>
      <c r="C34" s="14">
        <v>0</v>
      </c>
      <c r="D34" s="14">
        <v>0</v>
      </c>
      <c r="E34" s="15"/>
    </row>
    <row r="35" spans="1:5" x14ac:dyDescent="0.25">
      <c r="A35" s="2"/>
      <c r="B35" s="5" t="s">
        <v>632</v>
      </c>
      <c r="C35" s="13">
        <f>nota_023!C24+nota_023!C25-nota_023!C29</f>
        <v>0</v>
      </c>
      <c r="D35" s="13">
        <f>nota_023!D24+nota_023!D25-nota_023!D29</f>
        <v>0</v>
      </c>
      <c r="E35" s="15"/>
    </row>
    <row r="36" spans="1:5" x14ac:dyDescent="0.25">
      <c r="A36" s="2"/>
      <c r="B36" s="10" t="s">
        <v>633</v>
      </c>
      <c r="C36" s="13">
        <f>nota_023!C20-nota_023!C35</f>
        <v>0</v>
      </c>
      <c r="D36" s="13">
        <f>nota_023!D20-nota_023!D35</f>
        <v>0</v>
      </c>
      <c r="E36" s="15"/>
    </row>
    <row r="37" spans="1:5" x14ac:dyDescent="0.25">
      <c r="A37" s="1"/>
      <c r="B37" s="11"/>
      <c r="C37" s="11"/>
      <c r="D37" s="11"/>
      <c r="E37" s="1"/>
    </row>
    <row r="38" spans="1:5" x14ac:dyDescent="0.25">
      <c r="A38" s="1"/>
      <c r="B38" s="17" t="s">
        <v>502</v>
      </c>
      <c r="C38" s="17"/>
      <c r="D38" s="17"/>
      <c r="E38" s="1"/>
    </row>
    <row r="39" spans="1:5" x14ac:dyDescent="0.25">
      <c r="A39" s="2"/>
      <c r="B39" s="109"/>
      <c r="C39" s="105"/>
      <c r="D39" s="105"/>
      <c r="E39" s="15"/>
    </row>
    <row r="40" spans="1:5" x14ac:dyDescent="0.25">
      <c r="A40" s="1"/>
      <c r="B40" s="11"/>
      <c r="C40" s="11"/>
      <c r="D40" s="11"/>
      <c r="E40" s="1"/>
    </row>
  </sheetData>
  <mergeCells count="2">
    <mergeCell ref="B3:D3"/>
    <mergeCell ref="B39:D39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dimension ref="A1:E2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194</v>
      </c>
      <c r="C2" s="23"/>
      <c r="D2" s="23"/>
      <c r="E2" s="1"/>
    </row>
    <row r="3" spans="1:5" x14ac:dyDescent="0.25">
      <c r="A3" s="1"/>
      <c r="B3" s="106" t="s">
        <v>349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634</v>
      </c>
      <c r="C6" s="13">
        <v>0</v>
      </c>
      <c r="D6" s="13">
        <v>0</v>
      </c>
      <c r="E6" s="15"/>
    </row>
    <row r="7" spans="1:5" x14ac:dyDescent="0.25">
      <c r="A7" s="2"/>
      <c r="B7" s="16" t="s">
        <v>635</v>
      </c>
      <c r="C7" s="14">
        <v>0</v>
      </c>
      <c r="D7" s="14">
        <v>0</v>
      </c>
      <c r="E7" s="15"/>
    </row>
    <row r="8" spans="1:5" x14ac:dyDescent="0.25">
      <c r="A8" s="2"/>
      <c r="B8" s="16" t="s">
        <v>636</v>
      </c>
      <c r="C8" s="14">
        <v>0</v>
      </c>
      <c r="D8" s="14">
        <v>0</v>
      </c>
      <c r="E8" s="15"/>
    </row>
    <row r="9" spans="1:5" x14ac:dyDescent="0.25">
      <c r="A9" s="2"/>
      <c r="B9" s="16" t="s">
        <v>637</v>
      </c>
      <c r="C9" s="14">
        <v>0</v>
      </c>
      <c r="D9" s="14">
        <v>0</v>
      </c>
      <c r="E9" s="15"/>
    </row>
    <row r="10" spans="1:5" x14ac:dyDescent="0.25">
      <c r="A10" s="2"/>
      <c r="B10" s="16" t="s">
        <v>638</v>
      </c>
      <c r="C10" s="14">
        <v>0</v>
      </c>
      <c r="D10" s="14">
        <v>0</v>
      </c>
      <c r="E10" s="15"/>
    </row>
    <row r="11" spans="1:5" x14ac:dyDescent="0.25">
      <c r="A11" s="2"/>
      <c r="B11" s="16" t="s">
        <v>639</v>
      </c>
      <c r="C11" s="14">
        <v>0</v>
      </c>
      <c r="D11" s="14">
        <v>0</v>
      </c>
      <c r="E11" s="15"/>
    </row>
    <row r="12" spans="1:5" x14ac:dyDescent="0.25">
      <c r="A12" s="2"/>
      <c r="B12" s="16" t="s">
        <v>640</v>
      </c>
      <c r="C12" s="14">
        <v>0</v>
      </c>
      <c r="D12" s="14">
        <v>0</v>
      </c>
      <c r="E12" s="15"/>
    </row>
    <row r="13" spans="1:5" x14ac:dyDescent="0.25">
      <c r="A13" s="2"/>
      <c r="B13" s="16" t="s">
        <v>641</v>
      </c>
      <c r="C13" s="14">
        <v>0</v>
      </c>
      <c r="D13" s="14">
        <v>0</v>
      </c>
      <c r="E13" s="15"/>
    </row>
    <row r="14" spans="1:5" x14ac:dyDescent="0.25">
      <c r="A14" s="2"/>
      <c r="B14" s="16" t="s">
        <v>642</v>
      </c>
      <c r="C14" s="14">
        <v>0</v>
      </c>
      <c r="D14" s="14">
        <v>0</v>
      </c>
      <c r="E14" s="15"/>
    </row>
    <row r="15" spans="1:5" x14ac:dyDescent="0.25">
      <c r="A15" s="2"/>
      <c r="B15" s="16" t="s">
        <v>643</v>
      </c>
      <c r="C15" s="14">
        <v>0</v>
      </c>
      <c r="D15" s="14">
        <v>0</v>
      </c>
      <c r="E15" s="15"/>
    </row>
    <row r="16" spans="1:5" x14ac:dyDescent="0.25">
      <c r="A16" s="2"/>
      <c r="B16" s="16" t="s">
        <v>644</v>
      </c>
      <c r="C16" s="14">
        <v>0</v>
      </c>
      <c r="D16" s="14">
        <v>0</v>
      </c>
      <c r="E16" s="15"/>
    </row>
    <row r="17" spans="1:5" x14ac:dyDescent="0.25">
      <c r="A17" s="2"/>
      <c r="B17" s="16" t="s">
        <v>645</v>
      </c>
      <c r="C17" s="14">
        <v>0</v>
      </c>
      <c r="D17" s="14">
        <v>0</v>
      </c>
      <c r="E17" s="15"/>
    </row>
    <row r="18" spans="1:5" x14ac:dyDescent="0.25">
      <c r="A18" s="1"/>
      <c r="B18" s="11" t="s">
        <v>646</v>
      </c>
      <c r="C18" s="11"/>
      <c r="D18" s="11"/>
      <c r="E18" s="1"/>
    </row>
    <row r="19" spans="1:5" x14ac:dyDescent="0.25">
      <c r="A19" s="1"/>
      <c r="B19" s="1"/>
      <c r="C19" s="1"/>
      <c r="D19" s="1"/>
      <c r="E19" s="1"/>
    </row>
    <row r="20" spans="1:5" x14ac:dyDescent="0.25">
      <c r="A20" s="1"/>
      <c r="B20" s="17" t="s">
        <v>502</v>
      </c>
      <c r="C20" s="17"/>
      <c r="D20" s="17"/>
      <c r="E20" s="1"/>
    </row>
    <row r="21" spans="1:5" x14ac:dyDescent="0.25">
      <c r="A21" s="2"/>
      <c r="B21" s="109"/>
      <c r="C21" s="105"/>
      <c r="D21" s="105"/>
      <c r="E21" s="15"/>
    </row>
    <row r="22" spans="1:5" x14ac:dyDescent="0.25">
      <c r="A22" s="1"/>
      <c r="B22" s="11"/>
      <c r="C22" s="11"/>
      <c r="D22" s="11"/>
      <c r="E22" s="1"/>
    </row>
  </sheetData>
  <mergeCells count="2">
    <mergeCell ref="B3:D3"/>
    <mergeCell ref="B21:D2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dimension ref="A1:H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9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195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350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30" x14ac:dyDescent="0.25">
      <c r="A5" s="2"/>
      <c r="B5" s="4"/>
      <c r="C5" s="4" t="s">
        <v>527</v>
      </c>
      <c r="D5" s="4" t="s">
        <v>496</v>
      </c>
      <c r="E5" s="4" t="s">
        <v>586</v>
      </c>
      <c r="F5" s="4" t="s">
        <v>587</v>
      </c>
      <c r="G5" s="4" t="s">
        <v>531</v>
      </c>
      <c r="H5" s="15"/>
    </row>
    <row r="6" spans="1:8" x14ac:dyDescent="0.25">
      <c r="A6" s="2"/>
      <c r="B6" s="5" t="s">
        <v>647</v>
      </c>
      <c r="C6" s="13">
        <v>0</v>
      </c>
      <c r="D6" s="13">
        <v>0</v>
      </c>
      <c r="E6" s="13">
        <v>0</v>
      </c>
      <c r="F6" s="13">
        <v>0</v>
      </c>
      <c r="G6" s="13">
        <f>nota_025!C6+nota_025!D6-nota_025!E6-nota_025!F6</f>
        <v>0</v>
      </c>
      <c r="H6" s="15"/>
    </row>
    <row r="7" spans="1:8" x14ac:dyDescent="0.25">
      <c r="A7" s="2"/>
      <c r="B7" s="5" t="s">
        <v>648</v>
      </c>
      <c r="C7" s="13">
        <f>nota_025!C8+nota_025!C11</f>
        <v>0</v>
      </c>
      <c r="D7" s="13">
        <f>nota_025!D8+nota_025!D11</f>
        <v>0</v>
      </c>
      <c r="E7" s="13">
        <f>nota_025!E8+nota_025!E11</f>
        <v>0</v>
      </c>
      <c r="F7" s="13">
        <f>nota_025!F8+nota_025!F11</f>
        <v>0</v>
      </c>
      <c r="G7" s="13">
        <f>nota_025!C7+nota_025!D7-nota_025!E7-nota_025!F7</f>
        <v>0</v>
      </c>
      <c r="H7" s="15"/>
    </row>
    <row r="8" spans="1:8" x14ac:dyDescent="0.25">
      <c r="A8" s="2"/>
      <c r="B8" s="18" t="s">
        <v>649</v>
      </c>
      <c r="C8" s="14">
        <f>SUM(nota_025!C9:'nota_025'!C10)</f>
        <v>0</v>
      </c>
      <c r="D8" s="14">
        <f>SUM(nota_025!D9:'nota_025'!D10)</f>
        <v>0</v>
      </c>
      <c r="E8" s="14">
        <f>SUM(nota_025!E9:'nota_025'!E10)</f>
        <v>0</v>
      </c>
      <c r="F8" s="14">
        <f>SUM(nota_025!F9:'nota_025'!F10)</f>
        <v>0</v>
      </c>
      <c r="G8" s="14">
        <f>nota_025!C8+nota_025!D8-nota_025!E8-nota_025!F8</f>
        <v>0</v>
      </c>
      <c r="H8" s="15"/>
    </row>
    <row r="9" spans="1:8" x14ac:dyDescent="0.25">
      <c r="A9" s="2"/>
      <c r="B9" s="7" t="s">
        <v>100</v>
      </c>
      <c r="C9" s="14">
        <v>0</v>
      </c>
      <c r="D9" s="14">
        <v>0</v>
      </c>
      <c r="E9" s="14">
        <v>0</v>
      </c>
      <c r="F9" s="14">
        <v>0</v>
      </c>
      <c r="G9" s="14">
        <f>nota_025!C9+nota_025!D9-nota_025!E9-nota_025!F9</f>
        <v>0</v>
      </c>
      <c r="H9" s="15"/>
    </row>
    <row r="10" spans="1:8" x14ac:dyDescent="0.25">
      <c r="A10" s="2"/>
      <c r="B10" s="7" t="s">
        <v>100</v>
      </c>
      <c r="C10" s="14">
        <v>0</v>
      </c>
      <c r="D10" s="14">
        <v>0</v>
      </c>
      <c r="E10" s="14">
        <v>0</v>
      </c>
      <c r="F10" s="14">
        <v>0</v>
      </c>
      <c r="G10" s="14">
        <f>nota_025!C10+nota_025!D10-nota_025!E10-nota_025!F10</f>
        <v>0</v>
      </c>
      <c r="H10" s="15"/>
    </row>
    <row r="11" spans="1:8" x14ac:dyDescent="0.25">
      <c r="A11" s="2"/>
      <c r="B11" s="18" t="s">
        <v>650</v>
      </c>
      <c r="C11" s="14">
        <f>SUM(nota_025!C12:'nota_025'!C13)</f>
        <v>0</v>
      </c>
      <c r="D11" s="14">
        <f>SUM(nota_025!D12:'nota_025'!D13)</f>
        <v>0</v>
      </c>
      <c r="E11" s="14">
        <f>SUM(nota_025!E12:'nota_025'!E13)</f>
        <v>0</v>
      </c>
      <c r="F11" s="14">
        <f>SUM(nota_025!F12:'nota_025'!F13)</f>
        <v>0</v>
      </c>
      <c r="G11" s="14">
        <f>nota_025!C11+nota_025!D11-nota_025!E11-nota_025!F11</f>
        <v>0</v>
      </c>
      <c r="H11" s="15"/>
    </row>
    <row r="12" spans="1:8" x14ac:dyDescent="0.25">
      <c r="A12" s="2"/>
      <c r="B12" s="7" t="s">
        <v>100</v>
      </c>
      <c r="C12" s="14">
        <v>0</v>
      </c>
      <c r="D12" s="14">
        <v>0</v>
      </c>
      <c r="E12" s="14">
        <v>0</v>
      </c>
      <c r="F12" s="14">
        <v>0</v>
      </c>
      <c r="G12" s="14">
        <f>nota_025!C12+nota_025!D12-nota_025!E12-nota_025!F12</f>
        <v>0</v>
      </c>
      <c r="H12" s="15"/>
    </row>
    <row r="13" spans="1:8" x14ac:dyDescent="0.25">
      <c r="A13" s="2"/>
      <c r="B13" s="7" t="s">
        <v>100</v>
      </c>
      <c r="C13" s="14">
        <v>0</v>
      </c>
      <c r="D13" s="14">
        <v>0</v>
      </c>
      <c r="E13" s="14">
        <v>0</v>
      </c>
      <c r="F13" s="14">
        <v>0</v>
      </c>
      <c r="G13" s="14">
        <f>nota_025!C13+nota_025!D13-nota_025!E13-nota_025!F13</f>
        <v>0</v>
      </c>
      <c r="H13" s="15"/>
    </row>
    <row r="14" spans="1:8" x14ac:dyDescent="0.25">
      <c r="A14" s="2"/>
      <c r="B14" s="5" t="s">
        <v>651</v>
      </c>
      <c r="C14" s="13">
        <f>nota_025!C15+nota_025!C18</f>
        <v>0</v>
      </c>
      <c r="D14" s="13">
        <f>nota_025!D15+nota_025!D18</f>
        <v>0</v>
      </c>
      <c r="E14" s="13">
        <f>nota_025!E15+nota_025!E18</f>
        <v>0</v>
      </c>
      <c r="F14" s="13">
        <f>nota_025!F15+nota_025!F18</f>
        <v>0</v>
      </c>
      <c r="G14" s="13">
        <f>nota_025!C14+nota_025!D14-nota_025!E14-nota_025!F14</f>
        <v>0</v>
      </c>
      <c r="H14" s="15"/>
    </row>
    <row r="15" spans="1:8" x14ac:dyDescent="0.25">
      <c r="A15" s="2"/>
      <c r="B15" s="18" t="s">
        <v>649</v>
      </c>
      <c r="C15" s="14">
        <f>SUM(nota_025!C16:'nota_025'!C17)</f>
        <v>0</v>
      </c>
      <c r="D15" s="14">
        <f>SUM(nota_025!D16:'nota_025'!D17)</f>
        <v>0</v>
      </c>
      <c r="E15" s="14">
        <f>SUM(nota_025!E16:'nota_025'!E17)</f>
        <v>0</v>
      </c>
      <c r="F15" s="14">
        <f>SUM(nota_025!F16:'nota_025'!F17)</f>
        <v>0</v>
      </c>
      <c r="G15" s="14">
        <f>nota_025!C15+nota_025!D15-nota_025!E15-nota_025!F15</f>
        <v>0</v>
      </c>
      <c r="H15" s="15"/>
    </row>
    <row r="16" spans="1:8" x14ac:dyDescent="0.25">
      <c r="A16" s="2"/>
      <c r="B16" s="7" t="s">
        <v>608</v>
      </c>
      <c r="C16" s="14">
        <v>0</v>
      </c>
      <c r="D16" s="14">
        <v>0</v>
      </c>
      <c r="E16" s="14">
        <v>0</v>
      </c>
      <c r="F16" s="14">
        <v>0</v>
      </c>
      <c r="G16" s="14">
        <f>nota_025!C16+nota_025!D16-nota_025!E16-nota_025!F16</f>
        <v>0</v>
      </c>
      <c r="H16" s="15"/>
    </row>
    <row r="17" spans="1:8" x14ac:dyDescent="0.25">
      <c r="A17" s="2"/>
      <c r="B17" s="7" t="s">
        <v>608</v>
      </c>
      <c r="C17" s="14">
        <v>0</v>
      </c>
      <c r="D17" s="14">
        <v>0</v>
      </c>
      <c r="E17" s="14">
        <v>0</v>
      </c>
      <c r="F17" s="14">
        <v>0</v>
      </c>
      <c r="G17" s="14">
        <f>nota_025!C17+nota_025!D17-nota_025!E17-nota_025!F17</f>
        <v>0</v>
      </c>
      <c r="H17" s="15"/>
    </row>
    <row r="18" spans="1:8" x14ac:dyDescent="0.25">
      <c r="A18" s="2"/>
      <c r="B18" s="18" t="s">
        <v>652</v>
      </c>
      <c r="C18" s="14">
        <f>SUM(nota_025!C19:'nota_025'!C20)</f>
        <v>0</v>
      </c>
      <c r="D18" s="14">
        <f>SUM(nota_025!D19:'nota_025'!D20)</f>
        <v>0</v>
      </c>
      <c r="E18" s="14">
        <f>SUM(nota_025!E19:'nota_025'!E20)</f>
        <v>0</v>
      </c>
      <c r="F18" s="14">
        <f>SUM(nota_025!F19:'nota_025'!F20)</f>
        <v>0</v>
      </c>
      <c r="G18" s="14">
        <f>nota_025!C18+nota_025!D18-nota_025!E18-nota_025!F18</f>
        <v>0</v>
      </c>
      <c r="H18" s="15"/>
    </row>
    <row r="19" spans="1:8" x14ac:dyDescent="0.25">
      <c r="A19" s="2"/>
      <c r="B19" s="7" t="s">
        <v>608</v>
      </c>
      <c r="C19" s="14">
        <v>0</v>
      </c>
      <c r="D19" s="14">
        <v>0</v>
      </c>
      <c r="E19" s="14">
        <v>0</v>
      </c>
      <c r="F19" s="14">
        <v>0</v>
      </c>
      <c r="G19" s="14">
        <f>nota_025!C19+nota_025!D19-nota_025!E19-nota_025!F19</f>
        <v>0</v>
      </c>
      <c r="H19" s="15"/>
    </row>
    <row r="20" spans="1:8" x14ac:dyDescent="0.25">
      <c r="A20" s="2"/>
      <c r="B20" s="7" t="s">
        <v>608</v>
      </c>
      <c r="C20" s="14">
        <v>0</v>
      </c>
      <c r="D20" s="14">
        <v>0</v>
      </c>
      <c r="E20" s="14">
        <v>0</v>
      </c>
      <c r="F20" s="14">
        <v>0</v>
      </c>
      <c r="G20" s="14">
        <f>nota_025!C20+nota_025!D20-nota_025!E20-nota_025!F20</f>
        <v>0</v>
      </c>
      <c r="H20" s="15"/>
    </row>
    <row r="21" spans="1:8" x14ac:dyDescent="0.25">
      <c r="A21" s="2"/>
      <c r="B21" s="10" t="s">
        <v>509</v>
      </c>
      <c r="C21" s="13">
        <f>nota_025!C6+nota_025!C7+nota_025!C14</f>
        <v>0</v>
      </c>
      <c r="D21" s="13">
        <f>nota_025!D6+nota_025!D7+nota_025!D14</f>
        <v>0</v>
      </c>
      <c r="E21" s="13">
        <f>nota_025!E6+nota_025!E7+nota_025!E14</f>
        <v>0</v>
      </c>
      <c r="F21" s="13">
        <f>nota_025!F6+nota_025!F7+nota_025!F14</f>
        <v>0</v>
      </c>
      <c r="G21" s="13">
        <f>nota_025!C21+nota_025!D21-nota_025!E21-nota_025!F21</f>
        <v>0</v>
      </c>
      <c r="H21" s="15"/>
    </row>
    <row r="22" spans="1:8" x14ac:dyDescent="0.25">
      <c r="A22" s="1"/>
      <c r="B22" s="1"/>
      <c r="C22" s="1"/>
      <c r="D22" s="1"/>
      <c r="E22" s="1"/>
      <c r="F22" s="1"/>
      <c r="G22" s="1"/>
      <c r="H22" s="1"/>
    </row>
    <row r="23" spans="1:8" x14ac:dyDescent="0.25">
      <c r="A23" s="1"/>
      <c r="B23" s="17" t="s">
        <v>502</v>
      </c>
      <c r="C23" s="17"/>
      <c r="D23" s="17"/>
      <c r="E23" s="17"/>
      <c r="F23" s="17"/>
      <c r="G23" s="17"/>
      <c r="H23" s="1"/>
    </row>
    <row r="24" spans="1:8" x14ac:dyDescent="0.25">
      <c r="A24" s="2"/>
      <c r="B24" s="109"/>
      <c r="C24" s="105"/>
      <c r="D24" s="105"/>
      <c r="E24" s="105"/>
      <c r="F24" s="105"/>
      <c r="G24" s="105"/>
      <c r="H24" s="15"/>
    </row>
    <row r="25" spans="1:8" x14ac:dyDescent="0.25">
      <c r="A25" s="1"/>
      <c r="B25" s="11"/>
      <c r="C25" s="11"/>
      <c r="D25" s="11"/>
      <c r="E25" s="11"/>
      <c r="F25" s="11"/>
      <c r="G25" s="11"/>
      <c r="H25" s="1"/>
    </row>
  </sheetData>
  <mergeCells count="2">
    <mergeCell ref="B3:G3"/>
    <mergeCell ref="B24:G24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dimension ref="A1:L2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1" width="20.7109375" customWidth="1"/>
    <col min="12" max="12" width="2.7109375" customWidth="1"/>
  </cols>
  <sheetData>
    <row r="1" spans="1:12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</row>
    <row r="2" spans="1:12" x14ac:dyDescent="0.25">
      <c r="A2" s="1"/>
      <c r="B2" s="23" t="s">
        <v>196</v>
      </c>
      <c r="C2" s="23"/>
      <c r="D2" s="23"/>
      <c r="E2" s="23"/>
      <c r="F2" s="23"/>
      <c r="G2" s="23"/>
      <c r="H2" s="23"/>
      <c r="I2" s="23"/>
      <c r="J2" s="23"/>
      <c r="K2" s="23"/>
      <c r="L2" s="1"/>
    </row>
    <row r="3" spans="1:12" x14ac:dyDescent="0.25">
      <c r="A3" s="1"/>
      <c r="B3" s="106" t="s">
        <v>351</v>
      </c>
      <c r="C3" s="105"/>
      <c r="D3" s="105"/>
      <c r="E3" s="105"/>
      <c r="F3" s="105"/>
      <c r="G3" s="105"/>
      <c r="H3" s="105"/>
      <c r="I3" s="105"/>
      <c r="J3" s="105"/>
      <c r="K3" s="105"/>
      <c r="L3" s="1"/>
    </row>
    <row r="4" spans="1:12" x14ac:dyDescent="0.25">
      <c r="A4" s="1"/>
      <c r="B4" s="25"/>
      <c r="C4" s="25"/>
      <c r="D4" s="25"/>
      <c r="E4" s="25"/>
      <c r="F4" s="25"/>
      <c r="G4" s="25"/>
      <c r="H4" s="25"/>
      <c r="I4" s="25"/>
      <c r="J4" s="25"/>
      <c r="K4" s="25"/>
      <c r="L4" s="1"/>
    </row>
    <row r="5" spans="1:12" x14ac:dyDescent="0.25">
      <c r="A5" s="2"/>
      <c r="B5" s="110"/>
      <c r="C5" s="116" t="s">
        <v>22</v>
      </c>
      <c r="D5" s="116" t="s">
        <v>23</v>
      </c>
      <c r="E5" s="112" t="s">
        <v>660</v>
      </c>
      <c r="F5" s="113"/>
      <c r="G5" s="113"/>
      <c r="H5" s="113"/>
      <c r="I5" s="113"/>
      <c r="J5" s="113"/>
      <c r="K5" s="110" t="s">
        <v>664</v>
      </c>
      <c r="L5" s="15"/>
    </row>
    <row r="6" spans="1:12" ht="45" x14ac:dyDescent="0.25">
      <c r="A6" s="2"/>
      <c r="B6" s="111"/>
      <c r="C6" s="113"/>
      <c r="D6" s="113"/>
      <c r="E6" s="4" t="s">
        <v>661</v>
      </c>
      <c r="F6" s="4" t="s">
        <v>662</v>
      </c>
      <c r="G6" s="4" t="s">
        <v>24</v>
      </c>
      <c r="H6" s="4" t="s">
        <v>25</v>
      </c>
      <c r="I6" s="4" t="s">
        <v>26</v>
      </c>
      <c r="J6" s="4" t="s">
        <v>663</v>
      </c>
      <c r="K6" s="111"/>
      <c r="L6" s="15"/>
    </row>
    <row r="7" spans="1:12" x14ac:dyDescent="0.25">
      <c r="A7" s="2"/>
      <c r="B7" s="10" t="s">
        <v>653</v>
      </c>
      <c r="C7" s="10"/>
      <c r="D7" s="10"/>
      <c r="E7" s="10"/>
      <c r="F7" s="10"/>
      <c r="G7" s="10"/>
      <c r="H7" s="10"/>
      <c r="I7" s="10"/>
      <c r="J7" s="10"/>
      <c r="K7" s="10"/>
      <c r="L7" s="15"/>
    </row>
    <row r="8" spans="1:12" x14ac:dyDescent="0.25">
      <c r="A8" s="2"/>
      <c r="B8" s="24" t="s">
        <v>654</v>
      </c>
      <c r="C8" s="16"/>
      <c r="D8" s="16"/>
      <c r="E8" s="16"/>
      <c r="F8" s="16"/>
      <c r="G8" s="16"/>
      <c r="H8" s="16"/>
      <c r="I8" s="16"/>
      <c r="J8" s="16"/>
      <c r="K8" s="16"/>
      <c r="L8" s="15"/>
    </row>
    <row r="9" spans="1:12" x14ac:dyDescent="0.25">
      <c r="A9" s="2"/>
      <c r="B9" s="18" t="s">
        <v>655</v>
      </c>
      <c r="C9" s="14">
        <v>0</v>
      </c>
      <c r="D9" s="14">
        <v>0</v>
      </c>
      <c r="E9" s="14">
        <f>SUM(nota_026!F9:'nota_026'!J9)</f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f>nota_026!C9+nota_026!D9+nota_026!E9</f>
        <v>0</v>
      </c>
      <c r="L9" s="15"/>
    </row>
    <row r="10" spans="1:12" x14ac:dyDescent="0.25">
      <c r="A10" s="2"/>
      <c r="B10" s="18" t="s">
        <v>656</v>
      </c>
      <c r="C10" s="14">
        <v>0</v>
      </c>
      <c r="D10" s="14">
        <v>0</v>
      </c>
      <c r="E10" s="14">
        <f>SUM(nota_026!F10:'nota_026'!J10)</f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f>nota_026!C10+nota_026!D10+nota_026!E10</f>
        <v>0</v>
      </c>
      <c r="L10" s="15"/>
    </row>
    <row r="11" spans="1:12" x14ac:dyDescent="0.25">
      <c r="A11" s="2"/>
      <c r="B11" s="24" t="s">
        <v>657</v>
      </c>
      <c r="C11" s="16"/>
      <c r="D11" s="16"/>
      <c r="E11" s="16"/>
      <c r="F11" s="16"/>
      <c r="G11" s="16"/>
      <c r="H11" s="16"/>
      <c r="I11" s="16"/>
      <c r="J11" s="16"/>
      <c r="K11" s="16"/>
      <c r="L11" s="15"/>
    </row>
    <row r="12" spans="1:12" x14ac:dyDescent="0.25">
      <c r="A12" s="2"/>
      <c r="B12" s="18" t="s">
        <v>655</v>
      </c>
      <c r="C12" s="14">
        <v>0</v>
      </c>
      <c r="D12" s="14">
        <v>0</v>
      </c>
      <c r="E12" s="14">
        <f>SUM(nota_026!F12:'nota_026'!J12)</f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f>nota_026!C12+nota_026!D12+nota_026!E12</f>
        <v>0</v>
      </c>
      <c r="L12" s="15"/>
    </row>
    <row r="13" spans="1:12" x14ac:dyDescent="0.25">
      <c r="A13" s="2"/>
      <c r="B13" s="18" t="s">
        <v>656</v>
      </c>
      <c r="C13" s="14">
        <v>0</v>
      </c>
      <c r="D13" s="14">
        <v>0</v>
      </c>
      <c r="E13" s="14">
        <f>SUM(nota_026!F13:'nota_026'!J13)</f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f>nota_026!C13+nota_026!D13+nota_026!E13</f>
        <v>0</v>
      </c>
      <c r="L13" s="15"/>
    </row>
    <row r="14" spans="1:12" x14ac:dyDescent="0.25">
      <c r="A14" s="2"/>
      <c r="B14" s="24" t="s">
        <v>658</v>
      </c>
      <c r="C14" s="16"/>
      <c r="D14" s="16"/>
      <c r="E14" s="16"/>
      <c r="F14" s="16"/>
      <c r="G14" s="16"/>
      <c r="H14" s="16"/>
      <c r="I14" s="16"/>
      <c r="J14" s="16"/>
      <c r="K14" s="16"/>
      <c r="L14" s="15"/>
    </row>
    <row r="15" spans="1:12" x14ac:dyDescent="0.25">
      <c r="A15" s="2"/>
      <c r="B15" s="18" t="s">
        <v>655</v>
      </c>
      <c r="C15" s="14">
        <v>0</v>
      </c>
      <c r="D15" s="14">
        <v>0</v>
      </c>
      <c r="E15" s="14">
        <f>SUM(nota_026!F15:'nota_026'!J15)</f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f>nota_026!C15+nota_026!D15+nota_026!E15</f>
        <v>0</v>
      </c>
      <c r="L15" s="15"/>
    </row>
    <row r="16" spans="1:12" x14ac:dyDescent="0.25">
      <c r="A16" s="2"/>
      <c r="B16" s="18" t="s">
        <v>656</v>
      </c>
      <c r="C16" s="14">
        <v>0</v>
      </c>
      <c r="D16" s="14">
        <v>0</v>
      </c>
      <c r="E16" s="14">
        <f>SUM(nota_026!F16:'nota_026'!J16)</f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f>nota_026!C16+nota_026!D16+nota_026!E16</f>
        <v>0</v>
      </c>
      <c r="L16" s="15"/>
    </row>
    <row r="17" spans="1:12" x14ac:dyDescent="0.25">
      <c r="A17" s="2"/>
      <c r="B17" s="24" t="s">
        <v>659</v>
      </c>
      <c r="C17" s="16"/>
      <c r="D17" s="16"/>
      <c r="E17" s="16"/>
      <c r="F17" s="16"/>
      <c r="G17" s="16"/>
      <c r="H17" s="16"/>
      <c r="I17" s="16"/>
      <c r="J17" s="16"/>
      <c r="K17" s="16"/>
      <c r="L17" s="15"/>
    </row>
    <row r="18" spans="1:12" x14ac:dyDescent="0.25">
      <c r="A18" s="2"/>
      <c r="B18" s="18" t="s">
        <v>655</v>
      </c>
      <c r="C18" s="14">
        <v>0</v>
      </c>
      <c r="D18" s="14">
        <v>0</v>
      </c>
      <c r="E18" s="14">
        <f>SUM(nota_026!F18:'nota_026'!J18)</f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f>nota_026!C18+nota_026!D18+nota_026!E18</f>
        <v>0</v>
      </c>
      <c r="L18" s="15"/>
    </row>
    <row r="19" spans="1:12" x14ac:dyDescent="0.25">
      <c r="A19" s="2"/>
      <c r="B19" s="18" t="s">
        <v>656</v>
      </c>
      <c r="C19" s="14">
        <v>0</v>
      </c>
      <c r="D19" s="14">
        <v>0</v>
      </c>
      <c r="E19" s="14">
        <f>SUM(nota_026!F19:'nota_026'!J19)</f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f>nota_026!C19+nota_026!D19+nota_026!E19</f>
        <v>0</v>
      </c>
      <c r="L19" s="15"/>
    </row>
    <row r="20" spans="1:12" x14ac:dyDescent="0.25">
      <c r="A20" s="2"/>
      <c r="B20" s="10" t="s">
        <v>509</v>
      </c>
      <c r="C20" s="10"/>
      <c r="D20" s="10"/>
      <c r="E20" s="10"/>
      <c r="F20" s="10"/>
      <c r="G20" s="10"/>
      <c r="H20" s="10"/>
      <c r="I20" s="10"/>
      <c r="J20" s="10"/>
      <c r="K20" s="10"/>
      <c r="L20" s="15"/>
    </row>
    <row r="21" spans="1:12" x14ac:dyDescent="0.25">
      <c r="A21" s="2"/>
      <c r="B21" s="18" t="s">
        <v>655</v>
      </c>
      <c r="C21" s="14">
        <f>nota_026!C9+nota_026!C12+nota_026!C15+nota_026!C18</f>
        <v>0</v>
      </c>
      <c r="D21" s="14">
        <f>nota_026!D9+nota_026!D12+nota_026!D15+nota_026!D18</f>
        <v>0</v>
      </c>
      <c r="E21" s="14">
        <f>nota_026!E9+nota_026!E12+nota_026!E15+nota_026!E18</f>
        <v>0</v>
      </c>
      <c r="F21" s="14">
        <f>nota_026!F9+nota_026!F12+nota_026!F15+nota_026!F18</f>
        <v>0</v>
      </c>
      <c r="G21" s="14">
        <f>nota_026!G9+nota_026!G12+nota_026!G15+nota_026!G18</f>
        <v>0</v>
      </c>
      <c r="H21" s="14">
        <f>nota_026!H9+nota_026!H12+nota_026!H15+nota_026!H18</f>
        <v>0</v>
      </c>
      <c r="I21" s="14">
        <f>nota_026!I9+nota_026!I12+nota_026!I15+nota_026!I18</f>
        <v>0</v>
      </c>
      <c r="J21" s="14">
        <f>nota_026!J9+nota_026!J12+nota_026!J15+nota_026!J18</f>
        <v>0</v>
      </c>
      <c r="K21" s="14">
        <f>nota_026!C21+nota_026!D21+nota_026!E21</f>
        <v>0</v>
      </c>
      <c r="L21" s="15"/>
    </row>
    <row r="22" spans="1:12" x14ac:dyDescent="0.25">
      <c r="A22" s="2"/>
      <c r="B22" s="18" t="s">
        <v>656</v>
      </c>
      <c r="C22" s="14">
        <f>nota_026!C10+nota_026!C13+nota_026!C16+nota_026!C19</f>
        <v>0</v>
      </c>
      <c r="D22" s="14">
        <f>nota_026!D10+nota_026!D13+nota_026!D16+nota_026!D19</f>
        <v>0</v>
      </c>
      <c r="E22" s="14">
        <f>nota_026!E10+nota_026!E13+nota_026!E16+nota_026!E19</f>
        <v>0</v>
      </c>
      <c r="F22" s="14">
        <f>nota_026!F10+nota_026!F13+nota_026!F16+nota_026!F19</f>
        <v>0</v>
      </c>
      <c r="G22" s="14">
        <f>nota_026!G10+nota_026!G13+nota_026!G16+nota_026!G19</f>
        <v>0</v>
      </c>
      <c r="H22" s="14">
        <f>nota_026!H10+nota_026!H13+nota_026!H16+nota_026!H19</f>
        <v>0</v>
      </c>
      <c r="I22" s="14">
        <f>nota_026!I10+nota_026!I13+nota_026!I16+nota_026!I19</f>
        <v>0</v>
      </c>
      <c r="J22" s="14">
        <f>nota_026!J10+nota_026!J13+nota_026!J16+nota_026!J19</f>
        <v>0</v>
      </c>
      <c r="K22" s="14">
        <f>nota_026!C22+nota_026!D22+nota_026!E22</f>
        <v>0</v>
      </c>
      <c r="L22" s="15"/>
    </row>
    <row r="23" spans="1:12" x14ac:dyDescent="0.25">
      <c r="A23" s="1"/>
      <c r="B23" s="11"/>
      <c r="C23" s="11"/>
      <c r="D23" s="11"/>
      <c r="E23" s="11"/>
      <c r="F23" s="11"/>
      <c r="G23" s="11"/>
      <c r="H23" s="11"/>
      <c r="I23" s="11"/>
      <c r="J23" s="11"/>
      <c r="K23" s="11"/>
      <c r="L23" s="1"/>
    </row>
    <row r="24" spans="1:12" x14ac:dyDescent="0.25">
      <c r="A24" s="1"/>
      <c r="B24" s="17" t="s">
        <v>502</v>
      </c>
      <c r="C24" s="17"/>
      <c r="D24" s="17"/>
      <c r="E24" s="17"/>
      <c r="F24" s="17"/>
      <c r="G24" s="17"/>
      <c r="H24" s="17"/>
      <c r="I24" s="17"/>
      <c r="J24" s="17"/>
      <c r="K24" s="17"/>
      <c r="L24" s="1"/>
    </row>
    <row r="25" spans="1:12" x14ac:dyDescent="0.25">
      <c r="A25" s="2"/>
      <c r="B25" s="109"/>
      <c r="C25" s="105"/>
      <c r="D25" s="105"/>
      <c r="E25" s="105"/>
      <c r="F25" s="105"/>
      <c r="G25" s="105"/>
      <c r="H25" s="105"/>
      <c r="I25" s="105"/>
      <c r="J25" s="105"/>
      <c r="K25" s="105"/>
      <c r="L25" s="15"/>
    </row>
    <row r="26" spans="1:12" x14ac:dyDescent="0.25">
      <c r="A26" s="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"/>
    </row>
  </sheetData>
  <mergeCells count="7">
    <mergeCell ref="B3:K3"/>
    <mergeCell ref="B5:B6"/>
    <mergeCell ref="B25:K25"/>
    <mergeCell ref="C5:C6"/>
    <mergeCell ref="D5:D6"/>
    <mergeCell ref="E5:J5"/>
    <mergeCell ref="K5:K6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197</v>
      </c>
      <c r="C2" s="23"/>
      <c r="D2" s="23"/>
      <c r="E2" s="1"/>
    </row>
    <row r="3" spans="1:5" x14ac:dyDescent="0.25">
      <c r="A3" s="1"/>
      <c r="B3" s="106" t="s">
        <v>352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665</v>
      </c>
      <c r="C5" s="4" t="s">
        <v>670</v>
      </c>
      <c r="D5" s="4" t="s">
        <v>671</v>
      </c>
      <c r="E5" s="15"/>
    </row>
    <row r="6" spans="1:5" x14ac:dyDescent="0.25">
      <c r="A6" s="2"/>
      <c r="B6" s="24" t="s">
        <v>666</v>
      </c>
      <c r="C6" s="16"/>
      <c r="D6" s="14">
        <v>0</v>
      </c>
      <c r="E6" s="15"/>
    </row>
    <row r="7" spans="1:5" x14ac:dyDescent="0.25">
      <c r="A7" s="2"/>
      <c r="B7" s="24" t="s">
        <v>667</v>
      </c>
      <c r="C7" s="16"/>
      <c r="D7" s="14">
        <v>0</v>
      </c>
      <c r="E7" s="15"/>
    </row>
    <row r="8" spans="1:5" x14ac:dyDescent="0.25">
      <c r="A8" s="2"/>
      <c r="B8" s="24" t="s">
        <v>668</v>
      </c>
      <c r="C8" s="16"/>
      <c r="D8" s="14">
        <v>0</v>
      </c>
      <c r="E8" s="15"/>
    </row>
    <row r="9" spans="1:5" x14ac:dyDescent="0.25">
      <c r="A9" s="2"/>
      <c r="B9" s="24" t="s">
        <v>669</v>
      </c>
      <c r="C9" s="16"/>
      <c r="D9" s="14">
        <v>0</v>
      </c>
      <c r="E9" s="15"/>
    </row>
    <row r="10" spans="1:5" x14ac:dyDescent="0.25">
      <c r="A10" s="2"/>
      <c r="B10" s="24" t="s">
        <v>486</v>
      </c>
      <c r="C10" s="16"/>
      <c r="D10" s="14">
        <v>0</v>
      </c>
      <c r="E10" s="15"/>
    </row>
    <row r="11" spans="1:5" x14ac:dyDescent="0.25">
      <c r="A11" s="2"/>
      <c r="B11" s="10" t="s">
        <v>509</v>
      </c>
      <c r="C11" s="10"/>
      <c r="D11" s="13">
        <f>SUM(nota_027!D6:'nota_027'!D10)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502</v>
      </c>
      <c r="C13" s="17"/>
      <c r="D13" s="17"/>
      <c r="E13" s="1"/>
    </row>
    <row r="14" spans="1:5" x14ac:dyDescent="0.25">
      <c r="A14" s="2"/>
      <c r="B14" s="109"/>
      <c r="C14" s="105"/>
      <c r="D14" s="105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dimension ref="A1:E6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198</v>
      </c>
      <c r="C2" s="23"/>
      <c r="D2" s="23"/>
      <c r="E2" s="1"/>
    </row>
    <row r="3" spans="1:5" x14ac:dyDescent="0.25">
      <c r="A3" s="1"/>
      <c r="B3" s="106" t="s">
        <v>353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0" t="s">
        <v>672</v>
      </c>
      <c r="C6" s="13">
        <f>nota_028!C7+nota_028!C17+nota_028!C21</f>
        <v>0</v>
      </c>
      <c r="D6" s="13">
        <f>nota_028!D7+nota_028!D17+nota_028!D21</f>
        <v>0</v>
      </c>
      <c r="E6" s="15"/>
    </row>
    <row r="7" spans="1:5" x14ac:dyDescent="0.25">
      <c r="A7" s="2"/>
      <c r="B7" s="24" t="s">
        <v>673</v>
      </c>
      <c r="C7" s="14">
        <f>nota_028!C8+nota_028!C12+nota_028!C13+nota_028!C16</f>
        <v>0</v>
      </c>
      <c r="D7" s="14">
        <f>nota_028!D8+nota_028!D12+nota_028!D13+nota_028!D16</f>
        <v>0</v>
      </c>
      <c r="E7" s="15"/>
    </row>
    <row r="8" spans="1:5" x14ac:dyDescent="0.25">
      <c r="A8" s="2"/>
      <c r="B8" s="18" t="s">
        <v>674</v>
      </c>
      <c r="C8" s="14">
        <f>SUM(nota_028!C9:'nota_028'!C11)</f>
        <v>0</v>
      </c>
      <c r="D8" s="14">
        <f>SUM(nota_028!D9:'nota_028'!D11)</f>
        <v>0</v>
      </c>
      <c r="E8" s="15"/>
    </row>
    <row r="9" spans="1:5" x14ac:dyDescent="0.25">
      <c r="A9" s="2"/>
      <c r="B9" s="7" t="s">
        <v>675</v>
      </c>
      <c r="C9" s="14">
        <v>0</v>
      </c>
      <c r="D9" s="14">
        <v>0</v>
      </c>
      <c r="E9" s="15"/>
    </row>
    <row r="10" spans="1:5" x14ac:dyDescent="0.25">
      <c r="A10" s="2"/>
      <c r="B10" s="7" t="s">
        <v>675</v>
      </c>
      <c r="C10" s="14">
        <v>0</v>
      </c>
      <c r="D10" s="14">
        <v>0</v>
      </c>
      <c r="E10" s="15"/>
    </row>
    <row r="11" spans="1:5" x14ac:dyDescent="0.25">
      <c r="A11" s="2"/>
      <c r="B11" s="7" t="s">
        <v>675</v>
      </c>
      <c r="C11" s="14">
        <v>0</v>
      </c>
      <c r="D11" s="14">
        <v>0</v>
      </c>
      <c r="E11" s="15"/>
    </row>
    <row r="12" spans="1:5" x14ac:dyDescent="0.25">
      <c r="A12" s="2"/>
      <c r="B12" s="18" t="s">
        <v>676</v>
      </c>
      <c r="C12" s="14">
        <v>0</v>
      </c>
      <c r="D12" s="14">
        <v>0</v>
      </c>
      <c r="E12" s="15"/>
    </row>
    <row r="13" spans="1:5" x14ac:dyDescent="0.25">
      <c r="A13" s="2"/>
      <c r="B13" s="18" t="s">
        <v>677</v>
      </c>
      <c r="C13" s="14">
        <f>SUM(nota_028!C14:'nota_028'!C15)</f>
        <v>0</v>
      </c>
      <c r="D13" s="14">
        <f>SUM(nota_028!D14:'nota_028'!D15)</f>
        <v>0</v>
      </c>
      <c r="E13" s="15"/>
    </row>
    <row r="14" spans="1:5" x14ac:dyDescent="0.25">
      <c r="A14" s="2"/>
      <c r="B14" s="7" t="s">
        <v>100</v>
      </c>
      <c r="C14" s="14">
        <v>0</v>
      </c>
      <c r="D14" s="14">
        <v>0</v>
      </c>
      <c r="E14" s="15"/>
    </row>
    <row r="15" spans="1:5" x14ac:dyDescent="0.25">
      <c r="A15" s="2"/>
      <c r="B15" s="7" t="s">
        <v>100</v>
      </c>
      <c r="C15" s="14">
        <v>0</v>
      </c>
      <c r="D15" s="14">
        <v>0</v>
      </c>
      <c r="E15" s="15"/>
    </row>
    <row r="16" spans="1:5" x14ac:dyDescent="0.25">
      <c r="A16" s="2"/>
      <c r="B16" s="18" t="s">
        <v>678</v>
      </c>
      <c r="C16" s="14">
        <v>0</v>
      </c>
      <c r="D16" s="14">
        <v>0</v>
      </c>
      <c r="E16" s="15"/>
    </row>
    <row r="17" spans="1:5" x14ac:dyDescent="0.25">
      <c r="A17" s="2"/>
      <c r="B17" s="24" t="s">
        <v>679</v>
      </c>
      <c r="C17" s="14">
        <f>SUM(nota_028!C18:'nota_028'!C20)</f>
        <v>0</v>
      </c>
      <c r="D17" s="14">
        <f>SUM(nota_028!D18:'nota_028'!D20)</f>
        <v>0</v>
      </c>
      <c r="E17" s="15"/>
    </row>
    <row r="18" spans="1:5" x14ac:dyDescent="0.25">
      <c r="A18" s="2"/>
      <c r="B18" s="18" t="s">
        <v>680</v>
      </c>
      <c r="C18" s="14">
        <v>0</v>
      </c>
      <c r="D18" s="14">
        <v>0</v>
      </c>
      <c r="E18" s="15"/>
    </row>
    <row r="19" spans="1:5" x14ac:dyDescent="0.25">
      <c r="A19" s="2"/>
      <c r="B19" s="18" t="s">
        <v>681</v>
      </c>
      <c r="C19" s="14">
        <v>0</v>
      </c>
      <c r="D19" s="14">
        <v>0</v>
      </c>
      <c r="E19" s="15"/>
    </row>
    <row r="20" spans="1:5" x14ac:dyDescent="0.25">
      <c r="A20" s="2"/>
      <c r="B20" s="18" t="s">
        <v>486</v>
      </c>
      <c r="C20" s="14">
        <v>0</v>
      </c>
      <c r="D20" s="14">
        <v>0</v>
      </c>
      <c r="E20" s="15"/>
    </row>
    <row r="21" spans="1:5" x14ac:dyDescent="0.25">
      <c r="A21" s="2"/>
      <c r="B21" s="24" t="s">
        <v>682</v>
      </c>
      <c r="C21" s="14">
        <f>nota_028!C22</f>
        <v>0</v>
      </c>
      <c r="D21" s="14">
        <f>nota_028!D22</f>
        <v>0</v>
      </c>
      <c r="E21" s="15"/>
    </row>
    <row r="22" spans="1:5" x14ac:dyDescent="0.25">
      <c r="A22" s="2"/>
      <c r="B22" s="18" t="s">
        <v>100</v>
      </c>
      <c r="C22" s="14">
        <v>0</v>
      </c>
      <c r="D22" s="14">
        <v>0</v>
      </c>
      <c r="E22" s="15"/>
    </row>
    <row r="23" spans="1:5" x14ac:dyDescent="0.25">
      <c r="A23" s="2"/>
      <c r="B23" s="10" t="s">
        <v>683</v>
      </c>
      <c r="C23" s="13">
        <f>SUM(nota_028!C24:'nota_028'!C30)+SUM(nota_028!C34:'nota_028'!C36)</f>
        <v>0</v>
      </c>
      <c r="D23" s="13">
        <f>SUM(nota_028!D24:'nota_028'!D30)+SUM(nota_028!D34:'nota_028'!D36)</f>
        <v>0</v>
      </c>
      <c r="E23" s="15"/>
    </row>
    <row r="24" spans="1:5" x14ac:dyDescent="0.25">
      <c r="A24" s="2"/>
      <c r="B24" s="18" t="s">
        <v>684</v>
      </c>
      <c r="C24" s="14">
        <v>0</v>
      </c>
      <c r="D24" s="14">
        <v>0</v>
      </c>
      <c r="E24" s="15"/>
    </row>
    <row r="25" spans="1:5" x14ac:dyDescent="0.25">
      <c r="A25" s="2"/>
      <c r="B25" s="18" t="s">
        <v>685</v>
      </c>
      <c r="C25" s="14">
        <v>0</v>
      </c>
      <c r="D25" s="14">
        <v>0</v>
      </c>
      <c r="E25" s="15"/>
    </row>
    <row r="26" spans="1:5" x14ac:dyDescent="0.25">
      <c r="A26" s="2"/>
      <c r="B26" s="18" t="s">
        <v>686</v>
      </c>
      <c r="C26" s="14">
        <v>0</v>
      </c>
      <c r="D26" s="14">
        <v>0</v>
      </c>
      <c r="E26" s="15"/>
    </row>
    <row r="27" spans="1:5" x14ac:dyDescent="0.25">
      <c r="A27" s="2"/>
      <c r="B27" s="18" t="s">
        <v>687</v>
      </c>
      <c r="C27" s="14">
        <v>0</v>
      </c>
      <c r="D27" s="14">
        <v>0</v>
      </c>
      <c r="E27" s="15"/>
    </row>
    <row r="28" spans="1:5" x14ac:dyDescent="0.25">
      <c r="A28" s="2"/>
      <c r="B28" s="18" t="s">
        <v>688</v>
      </c>
      <c r="C28" s="14">
        <v>0</v>
      </c>
      <c r="D28" s="14">
        <v>0</v>
      </c>
      <c r="E28" s="15"/>
    </row>
    <row r="29" spans="1:5" x14ac:dyDescent="0.25">
      <c r="A29" s="2"/>
      <c r="B29" s="18" t="s">
        <v>689</v>
      </c>
      <c r="C29" s="14">
        <v>0</v>
      </c>
      <c r="D29" s="14">
        <v>0</v>
      </c>
      <c r="E29" s="15"/>
    </row>
    <row r="30" spans="1:5" x14ac:dyDescent="0.25">
      <c r="A30" s="2"/>
      <c r="B30" s="18" t="s">
        <v>690</v>
      </c>
      <c r="C30" s="14">
        <f>SUM(nota_028!C31:'nota_028'!C33)</f>
        <v>0</v>
      </c>
      <c r="D30" s="14">
        <f>SUM(nota_028!D31:'nota_028'!D33)</f>
        <v>0</v>
      </c>
      <c r="E30" s="15"/>
    </row>
    <row r="31" spans="1:5" x14ac:dyDescent="0.25">
      <c r="A31" s="2"/>
      <c r="B31" s="7" t="s">
        <v>680</v>
      </c>
      <c r="C31" s="14">
        <v>0</v>
      </c>
      <c r="D31" s="14">
        <v>0</v>
      </c>
      <c r="E31" s="15"/>
    </row>
    <row r="32" spans="1:5" x14ac:dyDescent="0.25">
      <c r="A32" s="2"/>
      <c r="B32" s="7" t="s">
        <v>681</v>
      </c>
      <c r="C32" s="14">
        <v>0</v>
      </c>
      <c r="D32" s="14">
        <v>0</v>
      </c>
      <c r="E32" s="15"/>
    </row>
    <row r="33" spans="1:5" x14ac:dyDescent="0.25">
      <c r="A33" s="2"/>
      <c r="B33" s="7" t="s">
        <v>486</v>
      </c>
      <c r="C33" s="14">
        <v>0</v>
      </c>
      <c r="D33" s="14">
        <v>0</v>
      </c>
      <c r="E33" s="15"/>
    </row>
    <row r="34" spans="1:5" x14ac:dyDescent="0.25">
      <c r="A34" s="2"/>
      <c r="B34" s="18" t="s">
        <v>691</v>
      </c>
      <c r="C34" s="14">
        <v>0</v>
      </c>
      <c r="D34" s="14">
        <v>0</v>
      </c>
      <c r="E34" s="15"/>
    </row>
    <row r="35" spans="1:5" x14ac:dyDescent="0.25">
      <c r="A35" s="2"/>
      <c r="B35" s="18" t="s">
        <v>692</v>
      </c>
      <c r="C35" s="14">
        <v>0</v>
      </c>
      <c r="D35" s="14">
        <v>0</v>
      </c>
      <c r="E35" s="15"/>
    </row>
    <row r="36" spans="1:5" x14ac:dyDescent="0.25">
      <c r="A36" s="2"/>
      <c r="B36" s="18" t="s">
        <v>693</v>
      </c>
      <c r="C36" s="14">
        <v>0</v>
      </c>
      <c r="D36" s="14">
        <v>0</v>
      </c>
      <c r="E36" s="15"/>
    </row>
    <row r="37" spans="1:5" x14ac:dyDescent="0.25">
      <c r="A37" s="2"/>
      <c r="B37" s="10" t="s">
        <v>694</v>
      </c>
      <c r="C37" s="13">
        <f>nota_028!C38+nota_028!C46+nota_028!C55+nota_028!C64</f>
        <v>0</v>
      </c>
      <c r="D37" s="13">
        <f>nota_028!D38+nota_028!D46+nota_028!D55+nota_028!D64</f>
        <v>0</v>
      </c>
      <c r="E37" s="15"/>
    </row>
    <row r="38" spans="1:5" x14ac:dyDescent="0.25">
      <c r="A38" s="2"/>
      <c r="B38" s="24" t="s">
        <v>27</v>
      </c>
      <c r="C38" s="14">
        <f>nota_028!C39+nota_028!C40-nota_028!C43</f>
        <v>0</v>
      </c>
      <c r="D38" s="14">
        <f>nota_028!D39+nota_028!D40-nota_028!D43</f>
        <v>0</v>
      </c>
      <c r="E38" s="15"/>
    </row>
    <row r="39" spans="1:5" x14ac:dyDescent="0.25">
      <c r="A39" s="2"/>
      <c r="B39" s="24" t="s">
        <v>695</v>
      </c>
      <c r="C39" s="14">
        <v>0</v>
      </c>
      <c r="D39" s="14">
        <v>0</v>
      </c>
      <c r="E39" s="15"/>
    </row>
    <row r="40" spans="1:5" x14ac:dyDescent="0.25">
      <c r="A40" s="2"/>
      <c r="B40" s="18" t="s">
        <v>696</v>
      </c>
      <c r="C40" s="14">
        <f>SUM(nota_028!C41:'nota_028'!C42)</f>
        <v>0</v>
      </c>
      <c r="D40" s="14">
        <f>SUM(nota_028!D41:'nota_028'!D42)</f>
        <v>0</v>
      </c>
      <c r="E40" s="15"/>
    </row>
    <row r="41" spans="1:5" x14ac:dyDescent="0.25">
      <c r="A41" s="2"/>
      <c r="B41" s="7" t="s">
        <v>100</v>
      </c>
      <c r="C41" s="14">
        <v>0</v>
      </c>
      <c r="D41" s="14">
        <v>0</v>
      </c>
      <c r="E41" s="15"/>
    </row>
    <row r="42" spans="1:5" x14ac:dyDescent="0.25">
      <c r="A42" s="2"/>
      <c r="B42" s="7" t="s">
        <v>100</v>
      </c>
      <c r="C42" s="14">
        <v>0</v>
      </c>
      <c r="D42" s="14">
        <v>0</v>
      </c>
      <c r="E42" s="15"/>
    </row>
    <row r="43" spans="1:5" x14ac:dyDescent="0.25">
      <c r="A43" s="2"/>
      <c r="B43" s="18" t="s">
        <v>697</v>
      </c>
      <c r="C43" s="14">
        <f>SUM(nota_028!C44:'nota_028'!C45)</f>
        <v>0</v>
      </c>
      <c r="D43" s="14">
        <f>SUM(nota_028!D44:'nota_028'!D45)</f>
        <v>0</v>
      </c>
      <c r="E43" s="15"/>
    </row>
    <row r="44" spans="1:5" x14ac:dyDescent="0.25">
      <c r="A44" s="2"/>
      <c r="B44" s="7" t="s">
        <v>100</v>
      </c>
      <c r="C44" s="14">
        <v>0</v>
      </c>
      <c r="D44" s="14">
        <v>0</v>
      </c>
      <c r="E44" s="15"/>
    </row>
    <row r="45" spans="1:5" x14ac:dyDescent="0.25">
      <c r="A45" s="2"/>
      <c r="B45" s="7" t="s">
        <v>100</v>
      </c>
      <c r="C45" s="14">
        <v>0</v>
      </c>
      <c r="D45" s="14">
        <v>0</v>
      </c>
      <c r="E45" s="15"/>
    </row>
    <row r="46" spans="1:5" x14ac:dyDescent="0.25">
      <c r="A46" s="2"/>
      <c r="B46" s="24" t="s">
        <v>698</v>
      </c>
      <c r="C46" s="14">
        <f>nota_028!C47+nota_028!C50</f>
        <v>0</v>
      </c>
      <c r="D46" s="14">
        <f>nota_028!D47+nota_028!D50</f>
        <v>0</v>
      </c>
      <c r="E46" s="15"/>
    </row>
    <row r="47" spans="1:5" x14ac:dyDescent="0.25">
      <c r="A47" s="2"/>
      <c r="B47" s="18" t="s">
        <v>699</v>
      </c>
      <c r="C47" s="14">
        <f>SUM(nota_028!C48:'nota_028'!C49)</f>
        <v>0</v>
      </c>
      <c r="D47" s="14">
        <f>SUM(nota_028!D48:'nota_028'!D49)</f>
        <v>0</v>
      </c>
      <c r="E47" s="15"/>
    </row>
    <row r="48" spans="1:5" x14ac:dyDescent="0.25">
      <c r="A48" s="2"/>
      <c r="B48" s="7" t="s">
        <v>608</v>
      </c>
      <c r="C48" s="14">
        <v>0</v>
      </c>
      <c r="D48" s="14">
        <v>0</v>
      </c>
      <c r="E48" s="15"/>
    </row>
    <row r="49" spans="1:5" x14ac:dyDescent="0.25">
      <c r="A49" s="2"/>
      <c r="B49" s="7" t="s">
        <v>608</v>
      </c>
      <c r="C49" s="14">
        <v>0</v>
      </c>
      <c r="D49" s="14">
        <v>0</v>
      </c>
      <c r="E49" s="15"/>
    </row>
    <row r="50" spans="1:5" x14ac:dyDescent="0.25">
      <c r="A50" s="2"/>
      <c r="B50" s="18" t="s">
        <v>652</v>
      </c>
      <c r="C50" s="14">
        <f>SUM(nota_028!C51:'nota_028'!C54)</f>
        <v>0</v>
      </c>
      <c r="D50" s="14">
        <f>SUM(nota_028!D51:'nota_028'!D54)</f>
        <v>0</v>
      </c>
      <c r="E50" s="15"/>
    </row>
    <row r="51" spans="1:5" x14ac:dyDescent="0.25">
      <c r="A51" s="2"/>
      <c r="B51" s="7" t="s">
        <v>700</v>
      </c>
      <c r="C51" s="14">
        <v>0</v>
      </c>
      <c r="D51" s="14">
        <v>0</v>
      </c>
      <c r="E51" s="15"/>
    </row>
    <row r="52" spans="1:5" x14ac:dyDescent="0.25">
      <c r="A52" s="2"/>
      <c r="B52" s="7" t="s">
        <v>608</v>
      </c>
      <c r="C52" s="14">
        <v>0</v>
      </c>
      <c r="D52" s="14">
        <v>0</v>
      </c>
      <c r="E52" s="15"/>
    </row>
    <row r="53" spans="1:5" x14ac:dyDescent="0.25">
      <c r="A53" s="2"/>
      <c r="B53" s="7" t="s">
        <v>608</v>
      </c>
      <c r="C53" s="14">
        <v>0</v>
      </c>
      <c r="D53" s="14">
        <v>0</v>
      </c>
      <c r="E53" s="15"/>
    </row>
    <row r="54" spans="1:5" x14ac:dyDescent="0.25">
      <c r="A54" s="2"/>
      <c r="B54" s="7" t="s">
        <v>608</v>
      </c>
      <c r="C54" s="14">
        <v>0</v>
      </c>
      <c r="D54" s="14">
        <v>0</v>
      </c>
      <c r="E54" s="15"/>
    </row>
    <row r="55" spans="1:5" x14ac:dyDescent="0.25">
      <c r="A55" s="2"/>
      <c r="B55" s="24" t="s">
        <v>701</v>
      </c>
      <c r="C55" s="14">
        <f>nota_028!C56+nota_028!C59</f>
        <v>0</v>
      </c>
      <c r="D55" s="14">
        <f>nota_028!D56+nota_028!D59</f>
        <v>0</v>
      </c>
      <c r="E55" s="15"/>
    </row>
    <row r="56" spans="1:5" x14ac:dyDescent="0.25">
      <c r="A56" s="2"/>
      <c r="B56" s="18" t="s">
        <v>699</v>
      </c>
      <c r="C56" s="14">
        <f>SUM(nota_028!C57:'nota_028'!C58)</f>
        <v>0</v>
      </c>
      <c r="D56" s="14">
        <f>SUM(nota_028!D57:'nota_028'!D58)</f>
        <v>0</v>
      </c>
      <c r="E56" s="15"/>
    </row>
    <row r="57" spans="1:5" x14ac:dyDescent="0.25">
      <c r="A57" s="2"/>
      <c r="B57" s="7" t="s">
        <v>608</v>
      </c>
      <c r="C57" s="14">
        <v>0</v>
      </c>
      <c r="D57" s="14">
        <v>0</v>
      </c>
      <c r="E57" s="15"/>
    </row>
    <row r="58" spans="1:5" x14ac:dyDescent="0.25">
      <c r="A58" s="2"/>
      <c r="B58" s="7" t="s">
        <v>608</v>
      </c>
      <c r="C58" s="14">
        <v>0</v>
      </c>
      <c r="D58" s="14">
        <v>0</v>
      </c>
      <c r="E58" s="15"/>
    </row>
    <row r="59" spans="1:5" x14ac:dyDescent="0.25">
      <c r="A59" s="2"/>
      <c r="B59" s="18" t="s">
        <v>652</v>
      </c>
      <c r="C59" s="14">
        <f>SUM(nota_028!C60:'nota_028'!C63)</f>
        <v>0</v>
      </c>
      <c r="D59" s="14">
        <f>SUM(nota_028!D60:'nota_028'!D63)</f>
        <v>0</v>
      </c>
      <c r="E59" s="15"/>
    </row>
    <row r="60" spans="1:5" x14ac:dyDescent="0.25">
      <c r="A60" s="2"/>
      <c r="B60" s="7" t="s">
        <v>702</v>
      </c>
      <c r="C60" s="14">
        <v>0</v>
      </c>
      <c r="D60" s="14">
        <v>0</v>
      </c>
      <c r="E60" s="15"/>
    </row>
    <row r="61" spans="1:5" x14ac:dyDescent="0.25">
      <c r="A61" s="2"/>
      <c r="B61" s="7" t="s">
        <v>703</v>
      </c>
      <c r="C61" s="14">
        <v>0</v>
      </c>
      <c r="D61" s="14">
        <v>0</v>
      </c>
      <c r="E61" s="15"/>
    </row>
    <row r="62" spans="1:5" x14ac:dyDescent="0.25">
      <c r="A62" s="2"/>
      <c r="B62" s="7" t="s">
        <v>608</v>
      </c>
      <c r="C62" s="14">
        <v>0</v>
      </c>
      <c r="D62" s="14">
        <v>0</v>
      </c>
      <c r="E62" s="15"/>
    </row>
    <row r="63" spans="1:5" x14ac:dyDescent="0.25">
      <c r="A63" s="2"/>
      <c r="B63" s="7" t="s">
        <v>608</v>
      </c>
      <c r="C63" s="14">
        <v>0</v>
      </c>
      <c r="D63" s="14">
        <v>0</v>
      </c>
      <c r="E63" s="15"/>
    </row>
    <row r="64" spans="1:5" x14ac:dyDescent="0.25">
      <c r="A64" s="2"/>
      <c r="B64" s="24" t="s">
        <v>704</v>
      </c>
      <c r="C64" s="14">
        <v>0</v>
      </c>
      <c r="D64" s="14">
        <v>0</v>
      </c>
      <c r="E64" s="15"/>
    </row>
    <row r="65" spans="1:5" x14ac:dyDescent="0.25">
      <c r="A65" s="1"/>
      <c r="B65" s="11"/>
      <c r="C65" s="11"/>
      <c r="D65" s="11"/>
      <c r="E65" s="1"/>
    </row>
    <row r="66" spans="1:5" x14ac:dyDescent="0.25">
      <c r="A66" s="1"/>
      <c r="B66" s="17" t="s">
        <v>502</v>
      </c>
      <c r="C66" s="17"/>
      <c r="D66" s="17"/>
      <c r="E66" s="1"/>
    </row>
    <row r="67" spans="1:5" x14ac:dyDescent="0.25">
      <c r="A67" s="2"/>
      <c r="B67" s="109"/>
      <c r="C67" s="105"/>
      <c r="D67" s="105"/>
      <c r="E67" s="15"/>
    </row>
    <row r="68" spans="1:5" x14ac:dyDescent="0.25">
      <c r="A68" s="1"/>
      <c r="B68" s="11"/>
      <c r="C68" s="11"/>
      <c r="D68" s="11"/>
      <c r="E68" s="1"/>
    </row>
  </sheetData>
  <mergeCells count="2">
    <mergeCell ref="B3:D3"/>
    <mergeCell ref="B67:D67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dimension ref="A1:G5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199</v>
      </c>
      <c r="C2" s="23"/>
      <c r="D2" s="23"/>
      <c r="E2" s="23"/>
      <c r="F2" s="23"/>
      <c r="G2" s="1"/>
    </row>
    <row r="3" spans="1:7" x14ac:dyDescent="0.25">
      <c r="A3" s="1"/>
      <c r="B3" s="106" t="s">
        <v>354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30" x14ac:dyDescent="0.25">
      <c r="A5" s="2"/>
      <c r="B5" s="4" t="s">
        <v>705</v>
      </c>
      <c r="C5" s="4" t="s">
        <v>713</v>
      </c>
      <c r="D5" s="4" t="s">
        <v>714</v>
      </c>
      <c r="E5" s="4" t="s">
        <v>715</v>
      </c>
      <c r="F5" s="4" t="s">
        <v>714</v>
      </c>
      <c r="G5" s="15"/>
    </row>
    <row r="6" spans="1:7" x14ac:dyDescent="0.25">
      <c r="A6" s="2"/>
      <c r="B6" s="5" t="s">
        <v>7</v>
      </c>
      <c r="C6" s="13">
        <f>nota_029!C7+nota_029!C12</f>
        <v>0</v>
      </c>
      <c r="D6" s="13">
        <f>nota_029!D7+nota_029!D12</f>
        <v>0</v>
      </c>
      <c r="E6" s="13">
        <f>nota_029!E7+nota_029!E12</f>
        <v>0</v>
      </c>
      <c r="F6" s="13">
        <f>nota_029!F7+nota_029!F12</f>
        <v>0</v>
      </c>
      <c r="G6" s="15"/>
    </row>
    <row r="7" spans="1:7" x14ac:dyDescent="0.25">
      <c r="A7" s="2"/>
      <c r="B7" s="18" t="s">
        <v>649</v>
      </c>
      <c r="C7" s="14">
        <f>SUM(nota_029!C8:'nota_029'!C11)</f>
        <v>0</v>
      </c>
      <c r="D7" s="14">
        <f>SUM(nota_029!D8:'nota_029'!D11)</f>
        <v>0</v>
      </c>
      <c r="E7" s="14">
        <f>SUM(nota_029!E8:'nota_029'!E11)</f>
        <v>0</v>
      </c>
      <c r="F7" s="14">
        <f>SUM(nota_029!F8:'nota_029'!F11)</f>
        <v>0</v>
      </c>
      <c r="G7" s="15"/>
    </row>
    <row r="8" spans="1:7" x14ac:dyDescent="0.25">
      <c r="A8" s="2"/>
      <c r="B8" s="7" t="s">
        <v>706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7" t="s">
        <v>707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7" t="s">
        <v>708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7" t="s">
        <v>709</v>
      </c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2"/>
      <c r="B12" s="18" t="s">
        <v>650</v>
      </c>
      <c r="C12" s="14">
        <f>SUM(nota_029!C13:'nota_029'!C16)+nota_029!C19</f>
        <v>0</v>
      </c>
      <c r="D12" s="14">
        <f>SUM(nota_029!D13:'nota_029'!D16)+nota_029!D19</f>
        <v>0</v>
      </c>
      <c r="E12" s="14">
        <f>SUM(nota_029!E13:'nota_029'!E16)+nota_029!E19</f>
        <v>0</v>
      </c>
      <c r="F12" s="14">
        <f>SUM(nota_029!F13:'nota_029'!F16)+nota_029!F19</f>
        <v>0</v>
      </c>
      <c r="G12" s="15"/>
    </row>
    <row r="13" spans="1:7" x14ac:dyDescent="0.25">
      <c r="A13" s="2"/>
      <c r="B13" s="7" t="s">
        <v>706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7" t="s">
        <v>707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7" t="s">
        <v>708</v>
      </c>
      <c r="C15" s="14">
        <v>0</v>
      </c>
      <c r="D15" s="14">
        <v>0</v>
      </c>
      <c r="E15" s="14">
        <v>0</v>
      </c>
      <c r="F15" s="14">
        <v>0</v>
      </c>
      <c r="G15" s="15"/>
    </row>
    <row r="16" spans="1:7" x14ac:dyDescent="0.25">
      <c r="A16" s="2"/>
      <c r="B16" s="7" t="s">
        <v>710</v>
      </c>
      <c r="C16" s="14">
        <f>nota_029!C17+nota_029!C18</f>
        <v>0</v>
      </c>
      <c r="D16" s="14">
        <f>nota_029!D17+nota_029!D18</f>
        <v>0</v>
      </c>
      <c r="E16" s="14">
        <f>nota_029!E17+nota_029!E18</f>
        <v>0</v>
      </c>
      <c r="F16" s="14">
        <f>nota_029!F17+nota_029!F18</f>
        <v>0</v>
      </c>
      <c r="G16" s="15"/>
    </row>
    <row r="17" spans="1:7" x14ac:dyDescent="0.25">
      <c r="A17" s="2"/>
      <c r="B17" s="8" t="s">
        <v>8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8" t="s">
        <v>9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7" t="s">
        <v>709</v>
      </c>
      <c r="C19" s="14">
        <v>0</v>
      </c>
      <c r="D19" s="14">
        <v>0</v>
      </c>
      <c r="E19" s="14">
        <v>0</v>
      </c>
      <c r="F19" s="14">
        <v>0</v>
      </c>
      <c r="G19" s="15"/>
    </row>
    <row r="20" spans="1:7" x14ac:dyDescent="0.25">
      <c r="A20" s="2"/>
      <c r="B20" s="5" t="s">
        <v>11</v>
      </c>
      <c r="C20" s="13">
        <f>nota_029!C21+nota_029!C26</f>
        <v>0</v>
      </c>
      <c r="D20" s="13">
        <f>nota_029!D21+nota_029!D26</f>
        <v>0</v>
      </c>
      <c r="E20" s="13">
        <f>nota_029!E21+nota_029!E26</f>
        <v>0</v>
      </c>
      <c r="F20" s="13">
        <f>nota_029!F21+nota_029!F26</f>
        <v>0</v>
      </c>
      <c r="G20" s="15"/>
    </row>
    <row r="21" spans="1:7" x14ac:dyDescent="0.25">
      <c r="A21" s="2"/>
      <c r="B21" s="18" t="s">
        <v>649</v>
      </c>
      <c r="C21" s="14">
        <f>SUM(nota_029!C22:'nota_029'!C25)</f>
        <v>0</v>
      </c>
      <c r="D21" s="14">
        <f>SUM(nota_029!D22:'nota_029'!D25)</f>
        <v>0</v>
      </c>
      <c r="E21" s="14">
        <f>SUM(nota_029!E22:'nota_029'!E25)</f>
        <v>0</v>
      </c>
      <c r="F21" s="14">
        <f>SUM(nota_029!F22:'nota_029'!F25)</f>
        <v>0</v>
      </c>
      <c r="G21" s="15"/>
    </row>
    <row r="22" spans="1:7" x14ac:dyDescent="0.25">
      <c r="A22" s="2"/>
      <c r="B22" s="7" t="s">
        <v>706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25">
      <c r="A23" s="2"/>
      <c r="B23" s="7" t="s">
        <v>707</v>
      </c>
      <c r="C23" s="14">
        <v>0</v>
      </c>
      <c r="D23" s="14">
        <v>0</v>
      </c>
      <c r="E23" s="14">
        <v>0</v>
      </c>
      <c r="F23" s="14">
        <v>0</v>
      </c>
      <c r="G23" s="15"/>
    </row>
    <row r="24" spans="1:7" x14ac:dyDescent="0.25">
      <c r="A24" s="2"/>
      <c r="B24" s="7" t="s">
        <v>708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7" t="s">
        <v>709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650</v>
      </c>
      <c r="C26" s="14">
        <f>SUM(nota_029!C27:'nota_029'!C30)+nota_029!C33</f>
        <v>0</v>
      </c>
      <c r="D26" s="14">
        <f>SUM(nota_029!D27:'nota_029'!D30)+nota_029!D33</f>
        <v>0</v>
      </c>
      <c r="E26" s="14">
        <f>SUM(nota_029!E27:'nota_029'!E30)+nota_029!E33</f>
        <v>0</v>
      </c>
      <c r="F26" s="14">
        <f>SUM(nota_029!F27:'nota_029'!F30)+nota_029!F33</f>
        <v>0</v>
      </c>
      <c r="G26" s="15"/>
    </row>
    <row r="27" spans="1:7" x14ac:dyDescent="0.25">
      <c r="A27" s="2"/>
      <c r="B27" s="7" t="s">
        <v>706</v>
      </c>
      <c r="C27" s="14">
        <v>0</v>
      </c>
      <c r="D27" s="14">
        <v>0</v>
      </c>
      <c r="E27" s="14">
        <v>0</v>
      </c>
      <c r="F27" s="14">
        <v>0</v>
      </c>
      <c r="G27" s="15"/>
    </row>
    <row r="28" spans="1:7" x14ac:dyDescent="0.25">
      <c r="A28" s="2"/>
      <c r="B28" s="7" t="s">
        <v>707</v>
      </c>
      <c r="C28" s="14">
        <v>0</v>
      </c>
      <c r="D28" s="14">
        <v>0</v>
      </c>
      <c r="E28" s="14">
        <v>0</v>
      </c>
      <c r="F28" s="14">
        <v>0</v>
      </c>
      <c r="G28" s="15"/>
    </row>
    <row r="29" spans="1:7" x14ac:dyDescent="0.25">
      <c r="A29" s="2"/>
      <c r="B29" s="7" t="s">
        <v>708</v>
      </c>
      <c r="C29" s="14">
        <v>0</v>
      </c>
      <c r="D29" s="14">
        <v>0</v>
      </c>
      <c r="E29" s="14">
        <v>0</v>
      </c>
      <c r="F29" s="14">
        <v>0</v>
      </c>
      <c r="G29" s="15"/>
    </row>
    <row r="30" spans="1:7" x14ac:dyDescent="0.25">
      <c r="A30" s="2"/>
      <c r="B30" s="7" t="s">
        <v>710</v>
      </c>
      <c r="C30" s="14">
        <f>nota_029!C31+nota_029!C32</f>
        <v>0</v>
      </c>
      <c r="D30" s="14">
        <f>nota_029!D31+nota_029!D32</f>
        <v>0</v>
      </c>
      <c r="E30" s="14">
        <f>nota_029!E31+nota_029!E32</f>
        <v>0</v>
      </c>
      <c r="F30" s="14">
        <f>nota_029!F31+nota_029!F32</f>
        <v>0</v>
      </c>
      <c r="G30" s="15"/>
    </row>
    <row r="31" spans="1:7" x14ac:dyDescent="0.25">
      <c r="A31" s="2"/>
      <c r="B31" s="8" t="s">
        <v>8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8" t="s">
        <v>9</v>
      </c>
      <c r="C32" s="14">
        <v>0</v>
      </c>
      <c r="D32" s="14">
        <v>0</v>
      </c>
      <c r="E32" s="14">
        <v>0</v>
      </c>
      <c r="F32" s="14">
        <v>0</v>
      </c>
      <c r="G32" s="15"/>
    </row>
    <row r="33" spans="1:7" x14ac:dyDescent="0.25">
      <c r="A33" s="2"/>
      <c r="B33" s="7" t="s">
        <v>709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25">
      <c r="A34" s="2"/>
      <c r="B34" s="5" t="s">
        <v>12</v>
      </c>
      <c r="C34" s="13">
        <f>nota_029!C35+nota_029!C40</f>
        <v>0</v>
      </c>
      <c r="D34" s="13">
        <f>nota_029!D35+nota_029!D40</f>
        <v>0</v>
      </c>
      <c r="E34" s="13">
        <f>nota_029!E35+nota_029!E40</f>
        <v>0</v>
      </c>
      <c r="F34" s="13">
        <f>nota_029!F35+nota_029!F40</f>
        <v>0</v>
      </c>
      <c r="G34" s="15"/>
    </row>
    <row r="35" spans="1:7" x14ac:dyDescent="0.25">
      <c r="A35" s="2"/>
      <c r="B35" s="18" t="s">
        <v>649</v>
      </c>
      <c r="C35" s="14">
        <f>SUM(nota_029!C36:'nota_029'!C39)</f>
        <v>0</v>
      </c>
      <c r="D35" s="14">
        <f>SUM(nota_029!D36:'nota_029'!D39)</f>
        <v>0</v>
      </c>
      <c r="E35" s="14">
        <f>SUM(nota_029!E36:'nota_029'!E39)</f>
        <v>0</v>
      </c>
      <c r="F35" s="14">
        <f>SUM(nota_029!F36:'nota_029'!F39)</f>
        <v>0</v>
      </c>
      <c r="G35" s="15"/>
    </row>
    <row r="36" spans="1:7" x14ac:dyDescent="0.25">
      <c r="A36" s="2"/>
      <c r="B36" s="7" t="s">
        <v>706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7" t="s">
        <v>707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25">
      <c r="A38" s="2"/>
      <c r="B38" s="7" t="s">
        <v>708</v>
      </c>
      <c r="C38" s="14">
        <v>0</v>
      </c>
      <c r="D38" s="14">
        <v>0</v>
      </c>
      <c r="E38" s="14">
        <v>0</v>
      </c>
      <c r="F38" s="14">
        <v>0</v>
      </c>
      <c r="G38" s="15"/>
    </row>
    <row r="39" spans="1:7" x14ac:dyDescent="0.25">
      <c r="A39" s="2"/>
      <c r="B39" s="7" t="s">
        <v>709</v>
      </c>
      <c r="C39" s="14">
        <v>0</v>
      </c>
      <c r="D39" s="14">
        <v>0</v>
      </c>
      <c r="E39" s="14">
        <v>0</v>
      </c>
      <c r="F39" s="14">
        <v>0</v>
      </c>
      <c r="G39" s="15"/>
    </row>
    <row r="40" spans="1:7" x14ac:dyDescent="0.25">
      <c r="A40" s="2"/>
      <c r="B40" s="18" t="s">
        <v>650</v>
      </c>
      <c r="C40" s="14">
        <f>SUM(nota_029!C41:'nota_029'!C44)+SUM(nota_029!C47:'nota_029'!C49)</f>
        <v>0</v>
      </c>
      <c r="D40" s="14">
        <f>SUM(nota_029!D41:'nota_029'!D44)+SUM(nota_029!D47:'nota_029'!D49)</f>
        <v>0</v>
      </c>
      <c r="E40" s="14">
        <f>SUM(nota_029!E41:'nota_029'!E44)+SUM(nota_029!E47:'nota_029'!E49)</f>
        <v>0</v>
      </c>
      <c r="F40" s="14">
        <f>SUM(nota_029!F41:'nota_029'!F44)+SUM(nota_029!F47:'nota_029'!F49)</f>
        <v>0</v>
      </c>
      <c r="G40" s="15"/>
    </row>
    <row r="41" spans="1:7" x14ac:dyDescent="0.25">
      <c r="A41" s="2"/>
      <c r="B41" s="7" t="s">
        <v>706</v>
      </c>
      <c r="C41" s="14">
        <v>0</v>
      </c>
      <c r="D41" s="14">
        <v>0</v>
      </c>
      <c r="E41" s="14">
        <v>0</v>
      </c>
      <c r="F41" s="14">
        <v>0</v>
      </c>
      <c r="G41" s="15"/>
    </row>
    <row r="42" spans="1:7" x14ac:dyDescent="0.25">
      <c r="A42" s="2"/>
      <c r="B42" s="7" t="s">
        <v>707</v>
      </c>
      <c r="C42" s="14">
        <v>0</v>
      </c>
      <c r="D42" s="14">
        <v>0</v>
      </c>
      <c r="E42" s="14">
        <v>0</v>
      </c>
      <c r="F42" s="14">
        <v>0</v>
      </c>
      <c r="G42" s="15"/>
    </row>
    <row r="43" spans="1:7" x14ac:dyDescent="0.25">
      <c r="A43" s="2"/>
      <c r="B43" s="7" t="s">
        <v>708</v>
      </c>
      <c r="C43" s="14">
        <v>0</v>
      </c>
      <c r="D43" s="14">
        <v>0</v>
      </c>
      <c r="E43" s="14">
        <v>0</v>
      </c>
      <c r="F43" s="14">
        <v>0</v>
      </c>
      <c r="G43" s="15"/>
    </row>
    <row r="44" spans="1:7" x14ac:dyDescent="0.25">
      <c r="A44" s="2"/>
      <c r="B44" s="7" t="s">
        <v>710</v>
      </c>
      <c r="C44" s="14">
        <f>nota_029!C45+nota_029!C46</f>
        <v>0</v>
      </c>
      <c r="D44" s="14">
        <f>nota_029!D45+nota_029!D46</f>
        <v>0</v>
      </c>
      <c r="E44" s="14">
        <f>nota_029!E45+nota_029!E46</f>
        <v>0</v>
      </c>
      <c r="F44" s="14">
        <f>nota_029!F45+nota_029!F46</f>
        <v>0</v>
      </c>
      <c r="G44" s="15"/>
    </row>
    <row r="45" spans="1:7" x14ac:dyDescent="0.25">
      <c r="A45" s="2"/>
      <c r="B45" s="8" t="s">
        <v>8</v>
      </c>
      <c r="C45" s="14">
        <v>0</v>
      </c>
      <c r="D45" s="14">
        <v>0</v>
      </c>
      <c r="E45" s="14">
        <v>0</v>
      </c>
      <c r="F45" s="14">
        <v>0</v>
      </c>
      <c r="G45" s="15"/>
    </row>
    <row r="46" spans="1:7" x14ac:dyDescent="0.25">
      <c r="A46" s="2"/>
      <c r="B46" s="8" t="s">
        <v>9</v>
      </c>
      <c r="C46" s="14">
        <v>0</v>
      </c>
      <c r="D46" s="14">
        <v>0</v>
      </c>
      <c r="E46" s="14">
        <v>0</v>
      </c>
      <c r="F46" s="14">
        <v>0</v>
      </c>
      <c r="G46" s="15"/>
    </row>
    <row r="47" spans="1:7" x14ac:dyDescent="0.25">
      <c r="A47" s="2"/>
      <c r="B47" s="7" t="s">
        <v>711</v>
      </c>
      <c r="C47" s="14">
        <v>0</v>
      </c>
      <c r="D47" s="14">
        <v>0</v>
      </c>
      <c r="E47" s="14">
        <v>0</v>
      </c>
      <c r="F47" s="14">
        <v>0</v>
      </c>
      <c r="G47" s="15"/>
    </row>
    <row r="48" spans="1:7" x14ac:dyDescent="0.25">
      <c r="A48" s="2"/>
      <c r="B48" s="7" t="s">
        <v>709</v>
      </c>
      <c r="C48" s="14">
        <v>0</v>
      </c>
      <c r="D48" s="14">
        <v>0</v>
      </c>
      <c r="E48" s="14">
        <v>0</v>
      </c>
      <c r="F48" s="14">
        <v>0</v>
      </c>
      <c r="G48" s="15"/>
    </row>
    <row r="49" spans="1:7" x14ac:dyDescent="0.25">
      <c r="A49" s="2"/>
      <c r="B49" s="7" t="s">
        <v>712</v>
      </c>
      <c r="C49" s="14">
        <v>0</v>
      </c>
      <c r="D49" s="14">
        <v>0</v>
      </c>
      <c r="E49" s="14">
        <v>0</v>
      </c>
      <c r="F49" s="14">
        <v>0</v>
      </c>
      <c r="G49" s="15"/>
    </row>
    <row r="50" spans="1:7" x14ac:dyDescent="0.25">
      <c r="A50" s="1"/>
      <c r="B50" s="11"/>
      <c r="C50" s="11"/>
      <c r="D50" s="11"/>
      <c r="E50" s="11"/>
      <c r="F50" s="11"/>
      <c r="G50" s="1"/>
    </row>
    <row r="51" spans="1:7" x14ac:dyDescent="0.25">
      <c r="A51" s="1"/>
      <c r="B51" s="17" t="s">
        <v>502</v>
      </c>
      <c r="C51" s="17"/>
      <c r="D51" s="17"/>
      <c r="E51" s="17"/>
      <c r="F51" s="17"/>
      <c r="G51" s="1"/>
    </row>
    <row r="52" spans="1:7" x14ac:dyDescent="0.25">
      <c r="A52" s="2"/>
      <c r="B52" s="109"/>
      <c r="C52" s="105"/>
      <c r="D52" s="105"/>
      <c r="E52" s="105"/>
      <c r="F52" s="105"/>
      <c r="G52" s="15"/>
    </row>
    <row r="53" spans="1:7" x14ac:dyDescent="0.25">
      <c r="A53" s="1"/>
      <c r="B53" s="11"/>
      <c r="C53" s="11"/>
      <c r="D53" s="11"/>
      <c r="E53" s="11"/>
      <c r="F53" s="11"/>
      <c r="G53" s="1"/>
    </row>
  </sheetData>
  <mergeCells count="2">
    <mergeCell ref="B3:F3"/>
    <mergeCell ref="B52:F52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dimension ref="A1:E6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200</v>
      </c>
      <c r="C2" s="23"/>
      <c r="D2" s="23"/>
      <c r="E2" s="1"/>
    </row>
    <row r="3" spans="1:5" x14ac:dyDescent="0.25">
      <c r="A3" s="1"/>
      <c r="B3" s="106" t="s">
        <v>355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 t="s">
        <v>705</v>
      </c>
      <c r="C5" s="4" t="s">
        <v>726</v>
      </c>
      <c r="D5" s="4" t="s">
        <v>727</v>
      </c>
      <c r="E5" s="15"/>
    </row>
    <row r="6" spans="1:5" x14ac:dyDescent="0.25">
      <c r="A6" s="2"/>
      <c r="B6" s="5" t="s">
        <v>716</v>
      </c>
      <c r="C6" s="13">
        <f>nota_030!C7+nota_030!C13</f>
        <v>0</v>
      </c>
      <c r="D6" s="13">
        <f>nota_030!D7+nota_030!D13</f>
        <v>0</v>
      </c>
      <c r="E6" s="15"/>
    </row>
    <row r="7" spans="1:5" x14ac:dyDescent="0.25">
      <c r="A7" s="2"/>
      <c r="B7" s="18" t="s">
        <v>649</v>
      </c>
      <c r="C7" s="14">
        <f>SUM(nota_030!C8:'nota_030'!C12)</f>
        <v>0</v>
      </c>
      <c r="D7" s="14">
        <f>SUM(nota_030!D8:'nota_030'!D12)</f>
        <v>0</v>
      </c>
      <c r="E7" s="15"/>
    </row>
    <row r="8" spans="1:5" x14ac:dyDescent="0.25">
      <c r="A8" s="2"/>
      <c r="B8" s="7" t="s">
        <v>706</v>
      </c>
      <c r="C8" s="14">
        <v>0</v>
      </c>
      <c r="D8" s="14">
        <v>0</v>
      </c>
      <c r="E8" s="15"/>
    </row>
    <row r="9" spans="1:5" x14ac:dyDescent="0.25">
      <c r="A9" s="2"/>
      <c r="B9" s="7" t="s">
        <v>717</v>
      </c>
      <c r="C9" s="14">
        <v>0</v>
      </c>
      <c r="D9" s="14">
        <v>0</v>
      </c>
      <c r="E9" s="15"/>
    </row>
    <row r="10" spans="1:5" x14ac:dyDescent="0.25">
      <c r="A10" s="2"/>
      <c r="B10" s="7" t="s">
        <v>718</v>
      </c>
      <c r="C10" s="14">
        <v>0</v>
      </c>
      <c r="D10" s="14">
        <v>0</v>
      </c>
      <c r="E10" s="15"/>
    </row>
    <row r="11" spans="1:5" x14ac:dyDescent="0.25">
      <c r="A11" s="2"/>
      <c r="B11" s="7" t="s">
        <v>719</v>
      </c>
      <c r="C11" s="14">
        <v>0</v>
      </c>
      <c r="D11" s="14">
        <v>0</v>
      </c>
      <c r="E11" s="15"/>
    </row>
    <row r="12" spans="1:5" x14ac:dyDescent="0.25">
      <c r="A12" s="2"/>
      <c r="B12" s="7" t="s">
        <v>486</v>
      </c>
      <c r="C12" s="14">
        <v>0</v>
      </c>
      <c r="D12" s="14">
        <v>0</v>
      </c>
      <c r="E12" s="15"/>
    </row>
    <row r="13" spans="1:5" x14ac:dyDescent="0.25">
      <c r="A13" s="2"/>
      <c r="B13" s="18" t="s">
        <v>650</v>
      </c>
      <c r="C13" s="14">
        <f>SUM(nota_030!C14:'nota_030'!C18)+nota_030!C21</f>
        <v>0</v>
      </c>
      <c r="D13" s="14">
        <f>SUM(nota_030!D14:'nota_030'!D18)+nota_030!D21</f>
        <v>0</v>
      </c>
      <c r="E13" s="15"/>
    </row>
    <row r="14" spans="1:5" x14ac:dyDescent="0.25">
      <c r="A14" s="2"/>
      <c r="B14" s="7" t="s">
        <v>706</v>
      </c>
      <c r="C14" s="14">
        <v>0</v>
      </c>
      <c r="D14" s="14">
        <v>0</v>
      </c>
      <c r="E14" s="15"/>
    </row>
    <row r="15" spans="1:5" x14ac:dyDescent="0.25">
      <c r="A15" s="2"/>
      <c r="B15" s="7" t="s">
        <v>717</v>
      </c>
      <c r="C15" s="14">
        <v>0</v>
      </c>
      <c r="D15" s="14">
        <v>0</v>
      </c>
      <c r="E15" s="15"/>
    </row>
    <row r="16" spans="1:5" x14ac:dyDescent="0.25">
      <c r="A16" s="2"/>
      <c r="B16" s="7" t="s">
        <v>718</v>
      </c>
      <c r="C16" s="14">
        <v>0</v>
      </c>
      <c r="D16" s="14">
        <v>0</v>
      </c>
      <c r="E16" s="15"/>
    </row>
    <row r="17" spans="1:5" x14ac:dyDescent="0.25">
      <c r="A17" s="2"/>
      <c r="B17" s="7" t="s">
        <v>719</v>
      </c>
      <c r="C17" s="14">
        <v>0</v>
      </c>
      <c r="D17" s="14">
        <v>0</v>
      </c>
      <c r="E17" s="15"/>
    </row>
    <row r="18" spans="1:5" x14ac:dyDescent="0.25">
      <c r="A18" s="2"/>
      <c r="B18" s="7" t="s">
        <v>720</v>
      </c>
      <c r="C18" s="14">
        <f>nota_030!C19+nota_030!C20</f>
        <v>0</v>
      </c>
      <c r="D18" s="14">
        <f>nota_030!D19+nota_030!D20</f>
        <v>0</v>
      </c>
      <c r="E18" s="15"/>
    </row>
    <row r="19" spans="1:5" x14ac:dyDescent="0.25">
      <c r="A19" s="2"/>
      <c r="B19" s="8" t="s">
        <v>8</v>
      </c>
      <c r="C19" s="14">
        <v>0</v>
      </c>
      <c r="D19" s="14">
        <v>0</v>
      </c>
      <c r="E19" s="15"/>
    </row>
    <row r="20" spans="1:5" x14ac:dyDescent="0.25">
      <c r="A20" s="2"/>
      <c r="B20" s="8" t="s">
        <v>9</v>
      </c>
      <c r="C20" s="14">
        <v>0</v>
      </c>
      <c r="D20" s="14">
        <v>0</v>
      </c>
      <c r="E20" s="15"/>
    </row>
    <row r="21" spans="1:5" x14ac:dyDescent="0.25">
      <c r="A21" s="2"/>
      <c r="B21" s="7" t="s">
        <v>486</v>
      </c>
      <c r="C21" s="14">
        <v>0</v>
      </c>
      <c r="D21" s="14">
        <v>0</v>
      </c>
      <c r="E21" s="15"/>
    </row>
    <row r="22" spans="1:5" x14ac:dyDescent="0.25">
      <c r="A22" s="2"/>
      <c r="B22" s="5" t="s">
        <v>721</v>
      </c>
      <c r="C22" s="13">
        <f>nota_030!C23+nota_030!C29</f>
        <v>0</v>
      </c>
      <c r="D22" s="13">
        <f>nota_030!D23+nota_030!D29</f>
        <v>0</v>
      </c>
      <c r="E22" s="15"/>
    </row>
    <row r="23" spans="1:5" x14ac:dyDescent="0.25">
      <c r="A23" s="2"/>
      <c r="B23" s="18" t="s">
        <v>649</v>
      </c>
      <c r="C23" s="14">
        <f>SUM(nota_030!C24:'nota_030'!C28)</f>
        <v>0</v>
      </c>
      <c r="D23" s="14">
        <f>SUM(nota_030!D24:'nota_030'!D28)</f>
        <v>0</v>
      </c>
      <c r="E23" s="15"/>
    </row>
    <row r="24" spans="1:5" x14ac:dyDescent="0.25">
      <c r="A24" s="2"/>
      <c r="B24" s="7" t="s">
        <v>706</v>
      </c>
      <c r="C24" s="14">
        <v>0</v>
      </c>
      <c r="D24" s="14">
        <v>0</v>
      </c>
      <c r="E24" s="15"/>
    </row>
    <row r="25" spans="1:5" x14ac:dyDescent="0.25">
      <c r="A25" s="2"/>
      <c r="B25" s="7" t="s">
        <v>717</v>
      </c>
      <c r="C25" s="14">
        <v>0</v>
      </c>
      <c r="D25" s="14">
        <v>0</v>
      </c>
      <c r="E25" s="15"/>
    </row>
    <row r="26" spans="1:5" x14ac:dyDescent="0.25">
      <c r="A26" s="2"/>
      <c r="B26" s="7" t="s">
        <v>718</v>
      </c>
      <c r="C26" s="14">
        <v>0</v>
      </c>
      <c r="D26" s="14">
        <v>0</v>
      </c>
      <c r="E26" s="15"/>
    </row>
    <row r="27" spans="1:5" x14ac:dyDescent="0.25">
      <c r="A27" s="2"/>
      <c r="B27" s="7" t="s">
        <v>719</v>
      </c>
      <c r="C27" s="14">
        <v>0</v>
      </c>
      <c r="D27" s="14">
        <v>0</v>
      </c>
      <c r="E27" s="15"/>
    </row>
    <row r="28" spans="1:5" x14ac:dyDescent="0.25">
      <c r="A28" s="2"/>
      <c r="B28" s="7" t="s">
        <v>486</v>
      </c>
      <c r="C28" s="14">
        <v>0</v>
      </c>
      <c r="D28" s="14">
        <v>0</v>
      </c>
      <c r="E28" s="15"/>
    </row>
    <row r="29" spans="1:5" x14ac:dyDescent="0.25">
      <c r="A29" s="2"/>
      <c r="B29" s="18" t="s">
        <v>650</v>
      </c>
      <c r="C29" s="14">
        <f>SUM(nota_030!C30:'nota_030'!C34)+nota_030!C37</f>
        <v>0</v>
      </c>
      <c r="D29" s="14">
        <f>SUM(nota_030!D30:'nota_030'!D34)+nota_030!D37</f>
        <v>0</v>
      </c>
      <c r="E29" s="15"/>
    </row>
    <row r="30" spans="1:5" x14ac:dyDescent="0.25">
      <c r="A30" s="2"/>
      <c r="B30" s="7" t="s">
        <v>706</v>
      </c>
      <c r="C30" s="14">
        <v>0</v>
      </c>
      <c r="D30" s="14">
        <v>0</v>
      </c>
      <c r="E30" s="15"/>
    </row>
    <row r="31" spans="1:5" x14ac:dyDescent="0.25">
      <c r="A31" s="2"/>
      <c r="B31" s="7" t="s">
        <v>717</v>
      </c>
      <c r="C31" s="14">
        <v>0</v>
      </c>
      <c r="D31" s="14">
        <v>0</v>
      </c>
      <c r="E31" s="15"/>
    </row>
    <row r="32" spans="1:5" x14ac:dyDescent="0.25">
      <c r="A32" s="2"/>
      <c r="B32" s="7" t="s">
        <v>718</v>
      </c>
      <c r="C32" s="14">
        <v>0</v>
      </c>
      <c r="D32" s="14">
        <v>0</v>
      </c>
      <c r="E32" s="15"/>
    </row>
    <row r="33" spans="1:5" x14ac:dyDescent="0.25">
      <c r="A33" s="2"/>
      <c r="B33" s="7" t="s">
        <v>719</v>
      </c>
      <c r="C33" s="14">
        <v>0</v>
      </c>
      <c r="D33" s="14">
        <v>0</v>
      </c>
      <c r="E33" s="15"/>
    </row>
    <row r="34" spans="1:5" x14ac:dyDescent="0.25">
      <c r="A34" s="2"/>
      <c r="B34" s="7" t="s">
        <v>720</v>
      </c>
      <c r="C34" s="14">
        <f>nota_030!C35+nota_030!C36</f>
        <v>0</v>
      </c>
      <c r="D34" s="14">
        <f>nota_030!D35+nota_030!D36</f>
        <v>0</v>
      </c>
      <c r="E34" s="15"/>
    </row>
    <row r="35" spans="1:5" x14ac:dyDescent="0.25">
      <c r="A35" s="2"/>
      <c r="B35" s="8" t="s">
        <v>8</v>
      </c>
      <c r="C35" s="14">
        <v>0</v>
      </c>
      <c r="D35" s="14">
        <v>0</v>
      </c>
      <c r="E35" s="15"/>
    </row>
    <row r="36" spans="1:5" x14ac:dyDescent="0.25">
      <c r="A36" s="2"/>
      <c r="B36" s="8" t="s">
        <v>9</v>
      </c>
      <c r="C36" s="14">
        <v>0</v>
      </c>
      <c r="D36" s="14">
        <v>0</v>
      </c>
      <c r="E36" s="15"/>
    </row>
    <row r="37" spans="1:5" x14ac:dyDescent="0.25">
      <c r="A37" s="2"/>
      <c r="B37" s="7" t="s">
        <v>486</v>
      </c>
      <c r="C37" s="14">
        <v>0</v>
      </c>
      <c r="D37" s="14">
        <v>0</v>
      </c>
      <c r="E37" s="15"/>
    </row>
    <row r="38" spans="1:5" x14ac:dyDescent="0.25">
      <c r="A38" s="2"/>
      <c r="B38" s="5" t="s">
        <v>722</v>
      </c>
      <c r="C38" s="13">
        <f>nota_030!C39+nota_030!C45</f>
        <v>3071117.44</v>
      </c>
      <c r="D38" s="13">
        <f>nota_030!D39+nota_030!D45</f>
        <v>1200355.5</v>
      </c>
      <c r="E38" s="15"/>
    </row>
    <row r="39" spans="1:5" x14ac:dyDescent="0.25">
      <c r="A39" s="2"/>
      <c r="B39" s="18" t="s">
        <v>649</v>
      </c>
      <c r="C39" s="14">
        <f>SUM(nota_030!C40:'nota_030'!C44)</f>
        <v>0</v>
      </c>
      <c r="D39" s="14">
        <f>SUM(nota_030!D40:'nota_030'!D44)</f>
        <v>0</v>
      </c>
      <c r="E39" s="15"/>
    </row>
    <row r="40" spans="1:5" x14ac:dyDescent="0.25">
      <c r="A40" s="2"/>
      <c r="B40" s="7" t="s">
        <v>706</v>
      </c>
      <c r="C40" s="14">
        <v>0</v>
      </c>
      <c r="D40" s="14">
        <v>0</v>
      </c>
      <c r="E40" s="15"/>
    </row>
    <row r="41" spans="1:5" x14ac:dyDescent="0.25">
      <c r="A41" s="2"/>
      <c r="B41" s="7" t="s">
        <v>717</v>
      </c>
      <c r="C41" s="14">
        <v>0</v>
      </c>
      <c r="D41" s="14">
        <v>0</v>
      </c>
      <c r="E41" s="15"/>
    </row>
    <row r="42" spans="1:5" x14ac:dyDescent="0.25">
      <c r="A42" s="2"/>
      <c r="B42" s="7" t="s">
        <v>718</v>
      </c>
      <c r="C42" s="14">
        <v>0</v>
      </c>
      <c r="D42" s="14">
        <v>0</v>
      </c>
      <c r="E42" s="15"/>
    </row>
    <row r="43" spans="1:5" x14ac:dyDescent="0.25">
      <c r="A43" s="2"/>
      <c r="B43" s="7" t="s">
        <v>719</v>
      </c>
      <c r="C43" s="14">
        <v>0</v>
      </c>
      <c r="D43" s="14">
        <v>0</v>
      </c>
      <c r="E43" s="15"/>
    </row>
    <row r="44" spans="1:5" x14ac:dyDescent="0.25">
      <c r="A44" s="2"/>
      <c r="B44" s="7" t="s">
        <v>486</v>
      </c>
      <c r="C44" s="14">
        <v>0</v>
      </c>
      <c r="D44" s="14">
        <v>0</v>
      </c>
      <c r="E44" s="15"/>
    </row>
    <row r="45" spans="1:5" x14ac:dyDescent="0.25">
      <c r="A45" s="2"/>
      <c r="B45" s="18" t="s">
        <v>650</v>
      </c>
      <c r="C45" s="14">
        <f>SUM(nota_030!C46:'nota_030'!C49)+SUM(nota_030!C52:'nota_030'!C56)</f>
        <v>3071117.44</v>
      </c>
      <c r="D45" s="14">
        <f>SUM(nota_030!D46:'nota_030'!D49)+SUM(nota_030!D52:'nota_030'!D56)</f>
        <v>1200355.5</v>
      </c>
      <c r="E45" s="15"/>
    </row>
    <row r="46" spans="1:5" x14ac:dyDescent="0.25">
      <c r="A46" s="2"/>
      <c r="B46" s="7" t="s">
        <v>706</v>
      </c>
      <c r="C46" s="14">
        <v>3071117.44</v>
      </c>
      <c r="D46" s="14">
        <v>1200355.5</v>
      </c>
      <c r="E46" s="15"/>
    </row>
    <row r="47" spans="1:5" x14ac:dyDescent="0.25">
      <c r="A47" s="2"/>
      <c r="B47" s="7" t="s">
        <v>717</v>
      </c>
      <c r="C47" s="14">
        <v>0</v>
      </c>
      <c r="D47" s="14">
        <v>0</v>
      </c>
      <c r="E47" s="15"/>
    </row>
    <row r="48" spans="1:5" x14ac:dyDescent="0.25">
      <c r="A48" s="2"/>
      <c r="B48" s="7" t="s">
        <v>718</v>
      </c>
      <c r="C48" s="14">
        <v>0</v>
      </c>
      <c r="D48" s="14">
        <v>0</v>
      </c>
      <c r="E48" s="15"/>
    </row>
    <row r="49" spans="1:5" x14ac:dyDescent="0.25">
      <c r="A49" s="2"/>
      <c r="B49" s="7" t="s">
        <v>720</v>
      </c>
      <c r="C49" s="14">
        <f>nota_030!C50+nota_030!C51</f>
        <v>0</v>
      </c>
      <c r="D49" s="14">
        <f>nota_030!D50+nota_030!D51</f>
        <v>0</v>
      </c>
      <c r="E49" s="15"/>
    </row>
    <row r="50" spans="1:5" x14ac:dyDescent="0.25">
      <c r="A50" s="1"/>
      <c r="B50" s="8" t="s">
        <v>8</v>
      </c>
      <c r="C50" s="14">
        <v>0</v>
      </c>
      <c r="D50" s="14">
        <v>0</v>
      </c>
      <c r="E50" s="1"/>
    </row>
    <row r="51" spans="1:5" x14ac:dyDescent="0.25">
      <c r="A51" s="1"/>
      <c r="B51" s="8" t="s">
        <v>9</v>
      </c>
      <c r="C51" s="14">
        <v>0</v>
      </c>
      <c r="D51" s="14">
        <v>0</v>
      </c>
      <c r="E51" s="1"/>
    </row>
    <row r="52" spans="1:5" x14ac:dyDescent="0.25">
      <c r="A52" s="1"/>
      <c r="B52" s="7" t="s">
        <v>723</v>
      </c>
      <c r="C52" s="14">
        <v>0</v>
      </c>
      <c r="D52" s="14">
        <v>0</v>
      </c>
      <c r="E52" s="1"/>
    </row>
    <row r="53" spans="1:5" x14ac:dyDescent="0.25">
      <c r="A53" s="1"/>
      <c r="B53" s="7" t="s">
        <v>719</v>
      </c>
      <c r="C53" s="14">
        <v>0</v>
      </c>
      <c r="D53" s="14">
        <v>0</v>
      </c>
      <c r="E53" s="1"/>
    </row>
    <row r="54" spans="1:5" x14ac:dyDescent="0.25">
      <c r="A54" s="1"/>
      <c r="B54" s="7" t="s">
        <v>724</v>
      </c>
      <c r="C54" s="14">
        <v>0</v>
      </c>
      <c r="D54" s="14">
        <v>0</v>
      </c>
      <c r="E54" s="1"/>
    </row>
    <row r="55" spans="1:5" x14ac:dyDescent="0.25">
      <c r="A55" s="1"/>
      <c r="B55" s="7" t="s">
        <v>725</v>
      </c>
      <c r="C55" s="14">
        <v>0</v>
      </c>
      <c r="D55" s="14">
        <v>0</v>
      </c>
      <c r="E55" s="1"/>
    </row>
    <row r="56" spans="1:5" x14ac:dyDescent="0.25">
      <c r="A56" s="1"/>
      <c r="B56" s="7" t="s">
        <v>486</v>
      </c>
      <c r="C56" s="14">
        <v>0</v>
      </c>
      <c r="D56" s="14">
        <v>0</v>
      </c>
      <c r="E56" s="1"/>
    </row>
    <row r="57" spans="1:5" x14ac:dyDescent="0.25">
      <c r="A57" s="1"/>
      <c r="B57" s="11"/>
      <c r="C57" s="11"/>
      <c r="D57" s="11"/>
      <c r="E57" s="1"/>
    </row>
    <row r="58" spans="1:5" x14ac:dyDescent="0.25">
      <c r="A58" s="1"/>
      <c r="B58" s="17" t="s">
        <v>502</v>
      </c>
      <c r="C58" s="17"/>
      <c r="D58" s="17"/>
      <c r="E58" s="1"/>
    </row>
    <row r="59" spans="1:5" x14ac:dyDescent="0.25">
      <c r="A59" s="2"/>
      <c r="B59" s="109"/>
      <c r="C59" s="105"/>
      <c r="D59" s="105"/>
      <c r="E59" s="15"/>
    </row>
    <row r="60" spans="1:5" x14ac:dyDescent="0.25">
      <c r="A60" s="1"/>
      <c r="B60" s="11"/>
      <c r="C60" s="11"/>
      <c r="D60" s="11"/>
      <c r="E60" s="1"/>
    </row>
  </sheetData>
  <mergeCells count="2">
    <mergeCell ref="B3:D3"/>
    <mergeCell ref="B59:D59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4" width="40.7109375" customWidth="1"/>
    <col min="5" max="6" width="20.7109375" customWidth="1"/>
    <col min="7" max="7" width="4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201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356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60" x14ac:dyDescent="0.25">
      <c r="A5" s="2"/>
      <c r="B5" s="4"/>
      <c r="C5" s="4" t="s">
        <v>736</v>
      </c>
      <c r="D5" s="4" t="s">
        <v>737</v>
      </c>
      <c r="E5" s="4" t="s">
        <v>738</v>
      </c>
      <c r="F5" s="4" t="s">
        <v>739</v>
      </c>
      <c r="G5" s="4" t="s">
        <v>740</v>
      </c>
      <c r="H5" s="15"/>
    </row>
    <row r="6" spans="1:8" x14ac:dyDescent="0.25">
      <c r="A6" s="2"/>
      <c r="B6" s="24" t="s">
        <v>728</v>
      </c>
      <c r="C6" s="16"/>
      <c r="D6" s="16"/>
      <c r="E6" s="14">
        <v>0</v>
      </c>
      <c r="F6" s="14">
        <v>0</v>
      </c>
      <c r="G6" s="16"/>
      <c r="H6" s="15"/>
    </row>
    <row r="7" spans="1:8" x14ac:dyDescent="0.25">
      <c r="A7" s="2"/>
      <c r="B7" s="24" t="s">
        <v>729</v>
      </c>
      <c r="C7" s="16"/>
      <c r="D7" s="16"/>
      <c r="E7" s="14">
        <v>0</v>
      </c>
      <c r="F7" s="14">
        <v>0</v>
      </c>
      <c r="G7" s="16"/>
      <c r="H7" s="15"/>
    </row>
    <row r="8" spans="1:8" x14ac:dyDescent="0.25">
      <c r="A8" s="2"/>
      <c r="B8" s="24" t="s">
        <v>730</v>
      </c>
      <c r="C8" s="16"/>
      <c r="D8" s="16"/>
      <c r="E8" s="14">
        <v>0</v>
      </c>
      <c r="F8" s="14">
        <v>0</v>
      </c>
      <c r="G8" s="16"/>
      <c r="H8" s="15"/>
    </row>
    <row r="9" spans="1:8" x14ac:dyDescent="0.25">
      <c r="A9" s="2"/>
      <c r="B9" s="24" t="s">
        <v>731</v>
      </c>
      <c r="C9" s="16"/>
      <c r="D9" s="16"/>
      <c r="E9" s="14">
        <v>0</v>
      </c>
      <c r="F9" s="14">
        <v>0</v>
      </c>
      <c r="G9" s="16"/>
      <c r="H9" s="15"/>
    </row>
    <row r="10" spans="1:8" ht="45" x14ac:dyDescent="0.25">
      <c r="A10" s="2"/>
      <c r="B10" s="24" t="s">
        <v>732</v>
      </c>
      <c r="C10" s="16"/>
      <c r="D10" s="16"/>
      <c r="E10" s="14">
        <v>0</v>
      </c>
      <c r="F10" s="14">
        <v>0</v>
      </c>
      <c r="G10" s="16"/>
      <c r="H10" s="15"/>
    </row>
    <row r="11" spans="1:8" ht="30" x14ac:dyDescent="0.25">
      <c r="A11" s="2"/>
      <c r="B11" s="24" t="s">
        <v>733</v>
      </c>
      <c r="C11" s="16"/>
      <c r="D11" s="16"/>
      <c r="E11" s="14">
        <v>0</v>
      </c>
      <c r="F11" s="14">
        <v>0</v>
      </c>
      <c r="G11" s="16"/>
      <c r="H11" s="15"/>
    </row>
    <row r="12" spans="1:8" ht="30" x14ac:dyDescent="0.25">
      <c r="A12" s="2"/>
      <c r="B12" s="24" t="s">
        <v>734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25">
      <c r="A13" s="2"/>
      <c r="B13" s="24" t="s">
        <v>735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25">
      <c r="A14" s="2"/>
      <c r="B14" s="10" t="s">
        <v>509</v>
      </c>
      <c r="C14" s="10"/>
      <c r="D14" s="10"/>
      <c r="E14" s="13">
        <f>SUM(nota_031!E6:'nota_031'!E13)</f>
        <v>0</v>
      </c>
      <c r="F14" s="13">
        <f>SUM(nota_031!F6:'nota_031'!F13)</f>
        <v>0</v>
      </c>
      <c r="G14" s="10"/>
      <c r="H14" s="15"/>
    </row>
    <row r="15" spans="1:8" x14ac:dyDescent="0.25">
      <c r="A15" s="1"/>
      <c r="B15" s="11"/>
      <c r="C15" s="11"/>
      <c r="D15" s="11"/>
      <c r="E15" s="11"/>
      <c r="F15" s="11"/>
      <c r="G15" s="11"/>
      <c r="H15" s="1"/>
    </row>
    <row r="16" spans="1:8" x14ac:dyDescent="0.25">
      <c r="A16" s="1"/>
      <c r="B16" s="17" t="s">
        <v>502</v>
      </c>
      <c r="C16" s="17"/>
      <c r="D16" s="17"/>
      <c r="E16" s="17"/>
      <c r="F16" s="17"/>
      <c r="G16" s="17"/>
      <c r="H16" s="1"/>
    </row>
    <row r="17" spans="1:8" x14ac:dyDescent="0.25">
      <c r="A17" s="2"/>
      <c r="B17" s="109"/>
      <c r="C17" s="105"/>
      <c r="D17" s="105"/>
      <c r="E17" s="105"/>
      <c r="F17" s="105"/>
      <c r="G17" s="105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340B2-635E-487B-899B-4F3886B32C6C}">
  <sheetPr>
    <tabColor theme="3" tint="0.39997558519241921"/>
    <pageSetUpPr fitToPage="1"/>
  </sheetPr>
  <dimension ref="A1:G57"/>
  <sheetViews>
    <sheetView view="pageLayout" topLeftCell="A31" zoomScaleNormal="100" workbookViewId="0">
      <selection activeCell="B10" sqref="B10:B11"/>
    </sheetView>
  </sheetViews>
  <sheetFormatPr defaultRowHeight="15" x14ac:dyDescent="0.25"/>
  <cols>
    <col min="1" max="1" width="2.7109375" customWidth="1"/>
    <col min="2" max="2" width="85.7109375" customWidth="1"/>
    <col min="3" max="3" width="7.7109375" customWidth="1"/>
    <col min="4" max="5" width="20.7109375" customWidth="1"/>
    <col min="6" max="6" width="2.7109375" customWidth="1"/>
    <col min="7" max="7" width="10.5703125" bestFit="1" customWidth="1"/>
  </cols>
  <sheetData>
    <row r="1" spans="1:7" x14ac:dyDescent="0.25">
      <c r="A1" s="74"/>
      <c r="B1" s="74"/>
      <c r="C1" s="74"/>
      <c r="D1" s="42"/>
      <c r="E1" s="42"/>
      <c r="F1" s="74"/>
    </row>
    <row r="2" spans="1:7" ht="22.5" customHeight="1" x14ac:dyDescent="0.25">
      <c r="A2" s="74"/>
      <c r="B2" s="72" t="s">
        <v>1712</v>
      </c>
      <c r="C2" s="71"/>
      <c r="D2" s="103"/>
      <c r="E2" s="103"/>
      <c r="F2" s="74"/>
    </row>
    <row r="3" spans="1:7" x14ac:dyDescent="0.25">
      <c r="A3" s="74"/>
      <c r="B3" s="3"/>
      <c r="C3" s="3"/>
      <c r="D3" s="3"/>
      <c r="E3" s="3"/>
      <c r="F3" s="74"/>
    </row>
    <row r="4" spans="1:7" ht="30" x14ac:dyDescent="0.25">
      <c r="A4" s="2"/>
      <c r="B4" s="50" t="s">
        <v>120</v>
      </c>
      <c r="C4" s="4"/>
      <c r="D4" s="50" t="s">
        <v>1707</v>
      </c>
      <c r="E4" s="50" t="s">
        <v>1711</v>
      </c>
      <c r="F4" s="73"/>
    </row>
    <row r="5" spans="1:7" x14ac:dyDescent="0.25">
      <c r="A5" s="2"/>
      <c r="B5" s="5" t="s">
        <v>1682</v>
      </c>
      <c r="C5" s="4">
        <v>18</v>
      </c>
      <c r="D5" s="13">
        <f>'RZIS do premii'!D7+'RZIS do premii'!D8</f>
        <v>20562440.68</v>
      </c>
      <c r="E5" s="13">
        <f>'RZIS do premii'!E7+'RZIS do premii'!E8</f>
        <v>15044967.75</v>
      </c>
      <c r="F5" s="73"/>
      <c r="G5" s="33"/>
    </row>
    <row r="6" spans="1:7" x14ac:dyDescent="0.25">
      <c r="A6" s="2"/>
      <c r="B6" s="7" t="s">
        <v>34</v>
      </c>
      <c r="C6" s="12"/>
      <c r="D6" s="35"/>
      <c r="E6" s="35"/>
      <c r="F6" s="73"/>
    </row>
    <row r="7" spans="1:7" x14ac:dyDescent="0.25">
      <c r="A7" s="2"/>
      <c r="B7" s="18" t="s">
        <v>1678</v>
      </c>
      <c r="C7" s="12"/>
      <c r="D7" s="14">
        <f>73233.57+171798.75+2284.15</f>
        <v>247316.47</v>
      </c>
      <c r="E7" s="75">
        <f>399997.69</f>
        <v>399997.69</v>
      </c>
      <c r="F7" s="73"/>
    </row>
    <row r="8" spans="1:7" x14ac:dyDescent="0.25">
      <c r="A8" s="2"/>
      <c r="B8" s="18" t="s">
        <v>1679</v>
      </c>
      <c r="C8" s="12"/>
      <c r="D8" s="14">
        <f>2520+20312604.21</f>
        <v>20315124.210000001</v>
      </c>
      <c r="E8" s="75">
        <f>806633.99+73182.3+10077829.1+3687324.67</f>
        <v>14644970.060000001</v>
      </c>
      <c r="F8" s="73"/>
    </row>
    <row r="9" spans="1:7" x14ac:dyDescent="0.25">
      <c r="A9" s="2"/>
      <c r="B9" s="5" t="s">
        <v>1673</v>
      </c>
      <c r="C9" s="4"/>
      <c r="D9" s="13">
        <f>'RZIS do premii'!D11+'RZIS do premii'!D12</f>
        <v>18863711.219999999</v>
      </c>
      <c r="E9" s="13">
        <f>'RZIS do premii'!E11+'RZIS do premii'!E12</f>
        <v>13449694.340000002</v>
      </c>
      <c r="F9" s="73"/>
    </row>
    <row r="10" spans="1:7" x14ac:dyDescent="0.25">
      <c r="A10" s="2"/>
      <c r="B10" s="7" t="s">
        <v>81</v>
      </c>
      <c r="C10" s="12"/>
      <c r="D10" s="35">
        <v>0</v>
      </c>
      <c r="E10" s="35">
        <v>0</v>
      </c>
      <c r="F10" s="73"/>
    </row>
    <row r="11" spans="1:7" x14ac:dyDescent="0.25">
      <c r="A11" s="2"/>
      <c r="B11" s="18" t="s">
        <v>1680</v>
      </c>
      <c r="C11" s="12"/>
      <c r="D11" s="14"/>
      <c r="E11" s="14"/>
      <c r="F11" s="73"/>
    </row>
    <row r="12" spans="1:7" x14ac:dyDescent="0.25">
      <c r="A12" s="2"/>
      <c r="B12" s="18" t="s">
        <v>1681</v>
      </c>
      <c r="C12" s="12"/>
      <c r="D12" s="14">
        <v>18863711.219999999</v>
      </c>
      <c r="E12" s="75">
        <f>8073286.32+4804904.8+571503.22</f>
        <v>13449694.340000002</v>
      </c>
      <c r="F12" s="73"/>
    </row>
    <row r="13" spans="1:7" x14ac:dyDescent="0.25">
      <c r="A13" s="2"/>
      <c r="B13" s="5" t="s">
        <v>82</v>
      </c>
      <c r="C13" s="4"/>
      <c r="D13" s="13">
        <f>'RZIS do premii'!D5-'RZIS do premii'!D9</f>
        <v>1698729.4600000009</v>
      </c>
      <c r="E13" s="13">
        <f>'RZIS do premii'!E5-'RZIS do premii'!E9</f>
        <v>1595273.4099999983</v>
      </c>
      <c r="F13" s="73"/>
    </row>
    <row r="14" spans="1:7" x14ac:dyDescent="0.25">
      <c r="A14" s="2"/>
      <c r="B14" s="5" t="s">
        <v>83</v>
      </c>
      <c r="C14" s="4">
        <v>19</v>
      </c>
      <c r="D14" s="13">
        <f>3222.22+125181.96+64507.5+41718</f>
        <v>234629.68</v>
      </c>
      <c r="E14" s="75">
        <f>175469.05+57459.07+51397.94</f>
        <v>284326.06</v>
      </c>
      <c r="F14" s="73"/>
      <c r="G14" s="33"/>
    </row>
    <row r="15" spans="1:7" x14ac:dyDescent="0.25">
      <c r="A15" s="2"/>
      <c r="B15" s="5" t="s">
        <v>84</v>
      </c>
      <c r="C15" s="4">
        <v>19</v>
      </c>
      <c r="D15" s="13">
        <f>10+307676.46+1789.21</f>
        <v>309475.67000000004</v>
      </c>
      <c r="E15" s="75">
        <f>11520.04+274241.36+7268.65</f>
        <v>293030.05</v>
      </c>
      <c r="F15" s="73"/>
      <c r="G15" s="33"/>
    </row>
    <row r="16" spans="1:7" x14ac:dyDescent="0.25">
      <c r="A16" s="2"/>
      <c r="B16" s="5" t="s">
        <v>85</v>
      </c>
      <c r="C16" s="4"/>
      <c r="D16" s="13">
        <f>'RZIS do premii'!D13-'RZIS do premii'!D14-'RZIS do premii'!D15</f>
        <v>1154624.1100000008</v>
      </c>
      <c r="E16" s="13">
        <f>'RZIS do premii'!E13-'RZIS do premii'!E14-'RZIS do premii'!E15</f>
        <v>1017917.2999999982</v>
      </c>
      <c r="F16" s="73"/>
    </row>
    <row r="17" spans="1:6" x14ac:dyDescent="0.25">
      <c r="A17" s="2"/>
      <c r="B17" s="5" t="s">
        <v>86</v>
      </c>
      <c r="C17" s="4"/>
      <c r="D17" s="13">
        <f>SUM('RZIS do premii'!D18:'RZIS do premii'!D21)</f>
        <v>12138.39</v>
      </c>
      <c r="E17" s="13">
        <f>SUM('RZIS do premii'!E18:'RZIS do premii'!E21)</f>
        <v>31836.92</v>
      </c>
      <c r="F17" s="73"/>
    </row>
    <row r="18" spans="1:6" x14ac:dyDescent="0.25">
      <c r="A18" s="2"/>
      <c r="B18" s="18" t="s">
        <v>52</v>
      </c>
      <c r="C18" s="12"/>
      <c r="D18" s="14">
        <v>0</v>
      </c>
      <c r="E18" s="14"/>
      <c r="F18" s="73"/>
    </row>
    <row r="19" spans="1:6" x14ac:dyDescent="0.25">
      <c r="A19" s="2"/>
      <c r="B19" s="18" t="s">
        <v>53</v>
      </c>
      <c r="C19" s="12"/>
      <c r="D19" s="14">
        <v>0</v>
      </c>
      <c r="E19" s="14">
        <v>0</v>
      </c>
      <c r="F19" s="73"/>
    </row>
    <row r="20" spans="1:6" x14ac:dyDescent="0.25">
      <c r="A20" s="2"/>
      <c r="B20" s="18" t="s">
        <v>1672</v>
      </c>
      <c r="C20" s="12"/>
      <c r="D20" s="14"/>
      <c r="E20" s="14">
        <f>SUM(nota_138!D12:'nota_138'!D14)</f>
        <v>0</v>
      </c>
      <c r="F20" s="73"/>
    </row>
    <row r="21" spans="1:6" x14ac:dyDescent="0.25">
      <c r="A21" s="2"/>
      <c r="B21" s="18" t="s">
        <v>55</v>
      </c>
      <c r="C21" s="12"/>
      <c r="D21" s="14">
        <v>12138.39</v>
      </c>
      <c r="E21" s="14">
        <v>31836.92</v>
      </c>
      <c r="F21" s="73"/>
    </row>
    <row r="22" spans="1:6" x14ac:dyDescent="0.25">
      <c r="A22" s="2"/>
      <c r="B22" s="5" t="s">
        <v>87</v>
      </c>
      <c r="C22" s="4"/>
      <c r="D22" s="13">
        <f>SUM('RZIS do premii'!D23:'RZIS do premii'!D25)</f>
        <v>1106.94</v>
      </c>
      <c r="E22" s="13">
        <f>SUM('RZIS do premii'!E23:'RZIS do premii'!E25)</f>
        <v>4025.29</v>
      </c>
      <c r="F22" s="73"/>
    </row>
    <row r="23" spans="1:6" x14ac:dyDescent="0.25">
      <c r="A23" s="2"/>
      <c r="B23" s="18" t="s">
        <v>57</v>
      </c>
      <c r="C23" s="12"/>
      <c r="D23" s="14">
        <v>0</v>
      </c>
      <c r="E23" s="14">
        <v>0</v>
      </c>
      <c r="F23" s="73"/>
    </row>
    <row r="24" spans="1:6" x14ac:dyDescent="0.25">
      <c r="A24" s="2"/>
      <c r="B24" s="18" t="s">
        <v>58</v>
      </c>
      <c r="C24" s="12"/>
      <c r="D24" s="14">
        <f>nota_139!C12+nota_139!C14+nota_139!C16</f>
        <v>0</v>
      </c>
      <c r="E24" s="14"/>
      <c r="F24" s="73"/>
    </row>
    <row r="25" spans="1:6" x14ac:dyDescent="0.25">
      <c r="A25" s="2"/>
      <c r="B25" s="18" t="s">
        <v>59</v>
      </c>
      <c r="C25" s="12"/>
      <c r="D25" s="14">
        <v>1106.94</v>
      </c>
      <c r="E25" s="14">
        <v>4025.29</v>
      </c>
      <c r="F25" s="73"/>
    </row>
    <row r="26" spans="1:6" x14ac:dyDescent="0.25">
      <c r="A26" s="2"/>
      <c r="B26" s="5" t="s">
        <v>88</v>
      </c>
      <c r="C26" s="4"/>
      <c r="D26" s="13">
        <f>'RZIS do premii'!D16+'RZIS do premii'!D17-'RZIS do premii'!D22</f>
        <v>1165655.5600000008</v>
      </c>
      <c r="E26" s="13">
        <f>'RZIS do premii'!E16+'RZIS do premii'!E17-'RZIS do premii'!E22</f>
        <v>1045728.9299999981</v>
      </c>
      <c r="F26" s="73"/>
    </row>
    <row r="27" spans="1:6" x14ac:dyDescent="0.25">
      <c r="A27" s="2"/>
      <c r="B27" s="5" t="s">
        <v>89</v>
      </c>
      <c r="C27" s="4"/>
      <c r="D27" s="13">
        <f>'RZIS do premii'!D28+'RZIS do premii'!D33+'RZIS do premii'!D35+'RZIS do premii'!D37+'RZIS do premii'!D38</f>
        <v>242788.36</v>
      </c>
      <c r="E27" s="13">
        <f>'RZIS do premii'!E28+'RZIS do premii'!E33+'RZIS do premii'!E35+'RZIS do premii'!E37+'RZIS do premii'!E38</f>
        <v>147637.29</v>
      </c>
      <c r="F27" s="73"/>
    </row>
    <row r="28" spans="1:6" x14ac:dyDescent="0.25">
      <c r="A28" s="2"/>
      <c r="B28" s="18" t="s">
        <v>62</v>
      </c>
      <c r="C28" s="12"/>
      <c r="D28" s="14">
        <f>'RZIS do premii'!D29+'RZIS do premii'!D31</f>
        <v>0</v>
      </c>
      <c r="E28" s="14">
        <f>'RZIS do premii'!E29+'RZIS do premii'!E31</f>
        <v>0</v>
      </c>
      <c r="F28" s="73"/>
    </row>
    <row r="29" spans="1:6" x14ac:dyDescent="0.25">
      <c r="A29" s="2"/>
      <c r="B29" s="7" t="s">
        <v>90</v>
      </c>
      <c r="C29" s="12"/>
      <c r="D29" s="14">
        <f>nota_140!C8+nota_140!C13</f>
        <v>0</v>
      </c>
      <c r="E29" s="14">
        <f>nota_140!D8+nota_140!D13</f>
        <v>0</v>
      </c>
      <c r="F29" s="73"/>
    </row>
    <row r="30" spans="1:6" x14ac:dyDescent="0.25">
      <c r="A30" s="2"/>
      <c r="B30" s="8" t="s">
        <v>64</v>
      </c>
      <c r="C30" s="12"/>
      <c r="D30" s="14">
        <f>nota_140!C13</f>
        <v>0</v>
      </c>
      <c r="E30" s="14">
        <f>nota_140!D13</f>
        <v>0</v>
      </c>
      <c r="F30" s="73"/>
    </row>
    <row r="31" spans="1:6" x14ac:dyDescent="0.25">
      <c r="A31" s="2"/>
      <c r="B31" s="7" t="s">
        <v>91</v>
      </c>
      <c r="C31" s="12"/>
      <c r="D31" s="14">
        <f>SUM(nota_140!C9:'nota_140'!C12)+nota_140!C14</f>
        <v>0</v>
      </c>
      <c r="E31" s="14">
        <f>SUM(nota_140!D9:'nota_140'!D12)+nota_140!D14</f>
        <v>0</v>
      </c>
      <c r="F31" s="73"/>
    </row>
    <row r="32" spans="1:6" x14ac:dyDescent="0.25">
      <c r="A32" s="2"/>
      <c r="B32" s="8" t="s">
        <v>64</v>
      </c>
      <c r="C32" s="12"/>
      <c r="D32" s="14">
        <f>SUM(nota_140!C9:'nota_140'!C12)</f>
        <v>0</v>
      </c>
      <c r="E32" s="14">
        <f>SUM(nota_140!D9:'nota_140'!D12)</f>
        <v>0</v>
      </c>
      <c r="F32" s="73"/>
    </row>
    <row r="33" spans="1:6" x14ac:dyDescent="0.25">
      <c r="A33" s="2"/>
      <c r="B33" s="18" t="s">
        <v>66</v>
      </c>
      <c r="C33" s="12">
        <v>20</v>
      </c>
      <c r="D33" s="14">
        <v>11163.31</v>
      </c>
      <c r="E33" s="14">
        <f>118.26+7264.65</f>
        <v>7382.91</v>
      </c>
      <c r="F33" s="73"/>
    </row>
    <row r="34" spans="1:6" x14ac:dyDescent="0.25">
      <c r="A34" s="2"/>
      <c r="B34" s="7" t="s">
        <v>34</v>
      </c>
      <c r="C34" s="12"/>
      <c r="D34" s="14">
        <v>0</v>
      </c>
      <c r="E34" s="14">
        <f>nota_140!D18+nota_140!D23+nota_140!D27+nota_140!D32</f>
        <v>0</v>
      </c>
      <c r="F34" s="73"/>
    </row>
    <row r="35" spans="1:6" x14ac:dyDescent="0.25">
      <c r="A35" s="2"/>
      <c r="B35" s="18" t="s">
        <v>67</v>
      </c>
      <c r="C35" s="12"/>
      <c r="D35" s="14">
        <v>0</v>
      </c>
      <c r="E35" s="14">
        <f>284188-151516.28</f>
        <v>132671.72</v>
      </c>
      <c r="F35" s="73"/>
    </row>
    <row r="36" spans="1:6" x14ac:dyDescent="0.25">
      <c r="A36" s="2"/>
      <c r="B36" s="7" t="s">
        <v>68</v>
      </c>
      <c r="C36" s="12"/>
      <c r="D36" s="14">
        <v>0</v>
      </c>
      <c r="E36" s="14">
        <v>0</v>
      </c>
      <c r="F36" s="73"/>
    </row>
    <row r="37" spans="1:6" x14ac:dyDescent="0.25">
      <c r="A37" s="2"/>
      <c r="B37" s="18" t="s">
        <v>92</v>
      </c>
      <c r="C37" s="12"/>
      <c r="D37" s="14">
        <v>231625.05</v>
      </c>
      <c r="E37" s="14"/>
      <c r="F37" s="73"/>
    </row>
    <row r="38" spans="1:6" x14ac:dyDescent="0.25">
      <c r="A38" s="2"/>
      <c r="B38" s="18" t="s">
        <v>70</v>
      </c>
      <c r="C38" s="12"/>
      <c r="D38" s="14">
        <f>nota_140!C38+nota_140!C42+IF(nota_140!C35-nota_141!C26&gt;0,nota_140!C35-nota_141!C26,0)</f>
        <v>0</v>
      </c>
      <c r="E38" s="14">
        <f>30816.03-23233.37</f>
        <v>7582.66</v>
      </c>
      <c r="F38" s="73"/>
    </row>
    <row r="39" spans="1:6" x14ac:dyDescent="0.25">
      <c r="A39" s="2"/>
      <c r="B39" s="5" t="s">
        <v>93</v>
      </c>
      <c r="C39" s="4"/>
      <c r="D39" s="13">
        <f>'RZIS do premii'!D40+'RZIS do premii'!D42+'RZIS do premii'!D44+'RZIS do premii'!D45</f>
        <v>28023.39000000001</v>
      </c>
      <c r="E39" s="13">
        <f>'RZIS do premii'!E40+'RZIS do premii'!E42+'RZIS do premii'!E44+'RZIS do premii'!E45</f>
        <v>78390.84</v>
      </c>
      <c r="F39" s="73"/>
    </row>
    <row r="40" spans="1:6" x14ac:dyDescent="0.25">
      <c r="A40" s="2"/>
      <c r="B40" s="18" t="s">
        <v>72</v>
      </c>
      <c r="C40" s="12">
        <v>21</v>
      </c>
      <c r="D40" s="14">
        <v>5041.8100000000004</v>
      </c>
      <c r="E40" s="14">
        <f>12528.93+512</f>
        <v>13040.93</v>
      </c>
      <c r="F40" s="73"/>
    </row>
    <row r="41" spans="1:6" x14ac:dyDescent="0.25">
      <c r="A41" s="2"/>
      <c r="B41" s="7" t="s">
        <v>73</v>
      </c>
      <c r="C41" s="12"/>
      <c r="D41" s="14">
        <f>nota_141!C9+nota_141!C14</f>
        <v>0</v>
      </c>
      <c r="E41" s="14">
        <f>nota_141!D9+nota_141!D14</f>
        <v>0</v>
      </c>
      <c r="F41" s="73"/>
    </row>
    <row r="42" spans="1:6" x14ac:dyDescent="0.25">
      <c r="A42" s="2"/>
      <c r="B42" s="18" t="s">
        <v>74</v>
      </c>
      <c r="C42" s="12"/>
      <c r="D42" s="14">
        <v>0</v>
      </c>
      <c r="E42" s="14">
        <v>0</v>
      </c>
      <c r="F42" s="73"/>
    </row>
    <row r="43" spans="1:6" x14ac:dyDescent="0.25">
      <c r="A43" s="2"/>
      <c r="B43" s="7" t="s">
        <v>68</v>
      </c>
      <c r="C43" s="12"/>
      <c r="D43" s="14">
        <v>0</v>
      </c>
      <c r="E43" s="14">
        <v>0</v>
      </c>
      <c r="F43" s="73"/>
    </row>
    <row r="44" spans="1:6" x14ac:dyDescent="0.25">
      <c r="A44" s="2"/>
      <c r="B44" s="18" t="s">
        <v>75</v>
      </c>
      <c r="C44" s="12"/>
      <c r="D44" s="14">
        <v>0</v>
      </c>
      <c r="E44" s="14">
        <f>83525.91-18176</f>
        <v>65349.91</v>
      </c>
      <c r="F44" s="73"/>
    </row>
    <row r="45" spans="1:6" x14ac:dyDescent="0.25">
      <c r="A45" s="2"/>
      <c r="B45" s="18" t="s">
        <v>76</v>
      </c>
      <c r="C45" s="12"/>
      <c r="D45" s="14">
        <f>80275.82-57294.24</f>
        <v>22981.580000000009</v>
      </c>
      <c r="E45" s="14">
        <v>0</v>
      </c>
      <c r="F45" s="73"/>
    </row>
    <row r="46" spans="1:6" x14ac:dyDescent="0.25">
      <c r="A46" s="2"/>
      <c r="B46" s="5" t="s">
        <v>94</v>
      </c>
      <c r="C46" s="4"/>
      <c r="D46" s="13">
        <f>'RZIS do premii'!D26+'RZIS do premii'!D27-'RZIS do premii'!D39</f>
        <v>1380420.530000001</v>
      </c>
      <c r="E46" s="13">
        <f>'RZIS do premii'!E26+'RZIS do premii'!E27-'RZIS do premii'!E39</f>
        <v>1114975.379999998</v>
      </c>
      <c r="F46" s="73"/>
    </row>
    <row r="47" spans="1:6" x14ac:dyDescent="0.25">
      <c r="A47" s="2"/>
      <c r="B47" s="5" t="s">
        <v>95</v>
      </c>
      <c r="C47" s="4">
        <v>22</v>
      </c>
      <c r="D47" s="13">
        <v>286819</v>
      </c>
      <c r="E47" s="13">
        <v>241922</v>
      </c>
      <c r="F47" s="73"/>
    </row>
    <row r="48" spans="1:6" x14ac:dyDescent="0.25">
      <c r="A48" s="2"/>
      <c r="B48" s="5" t="s">
        <v>96</v>
      </c>
      <c r="C48" s="4"/>
      <c r="D48" s="13">
        <v>0</v>
      </c>
      <c r="E48" s="13">
        <v>0</v>
      </c>
      <c r="F48" s="73"/>
    </row>
    <row r="49" spans="1:6" x14ac:dyDescent="0.25">
      <c r="A49" s="2"/>
      <c r="B49" s="5" t="s">
        <v>97</v>
      </c>
      <c r="C49" s="4"/>
      <c r="D49" s="13">
        <f>'RZIS do premii'!D46-'RZIS do premii'!D47-'RZIS do premii'!D48</f>
        <v>1093601.530000001</v>
      </c>
      <c r="E49" s="13">
        <f>'RZIS do premii'!E46-'RZIS do premii'!E47-'RZIS do premii'!E48</f>
        <v>873053.37999999803</v>
      </c>
      <c r="F49" s="73"/>
    </row>
    <row r="50" spans="1:6" x14ac:dyDescent="0.25">
      <c r="A50" s="74"/>
      <c r="B50" s="11"/>
      <c r="C50" s="11"/>
      <c r="D50" s="11"/>
      <c r="E50" s="11"/>
      <c r="F50" s="74"/>
    </row>
    <row r="51" spans="1:6" x14ac:dyDescent="0.25">
      <c r="A51" s="74"/>
      <c r="B51" s="11"/>
      <c r="C51" s="11"/>
      <c r="D51" s="11"/>
      <c r="E51" s="11"/>
      <c r="F51" s="74"/>
    </row>
    <row r="52" spans="1:6" x14ac:dyDescent="0.25">
      <c r="D52" t="s">
        <v>1710</v>
      </c>
      <c r="E52" s="33">
        <f>E49*5%</f>
        <v>43652.668999999907</v>
      </c>
    </row>
    <row r="53" spans="1:6" x14ac:dyDescent="0.25">
      <c r="B53" t="s">
        <v>1709</v>
      </c>
    </row>
    <row r="54" spans="1:6" x14ac:dyDescent="0.25">
      <c r="D54" t="s">
        <v>1676</v>
      </c>
      <c r="E54" t="s">
        <v>1677</v>
      </c>
    </row>
    <row r="57" spans="1:6" x14ac:dyDescent="0.25">
      <c r="B57" t="s">
        <v>1675</v>
      </c>
    </row>
  </sheetData>
  <mergeCells count="1">
    <mergeCell ref="D2:E2"/>
  </mergeCells>
  <pageMargins left="0.25" right="0.25" top="0.75" bottom="0.75" header="0.3" footer="0.3"/>
  <pageSetup paperSize="9" scale="70" orientation="portrait" r:id="rId1"/>
  <headerFooter>
    <oddHeader>&amp;C&amp;"Arial Black,Standardowy"&amp;K03+000PRYMUS S.A.
Turyńska 101,43-100 Tychy</oddHeader>
  </headerFooter>
  <legacy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dimension ref="A1:H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4" width="40.7109375" customWidth="1"/>
    <col min="5" max="6" width="20.7109375" customWidth="1"/>
    <col min="7" max="7" width="4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202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357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60" x14ac:dyDescent="0.25">
      <c r="A5" s="2"/>
      <c r="B5" s="4"/>
      <c r="C5" s="4" t="s">
        <v>736</v>
      </c>
      <c r="D5" s="4" t="s">
        <v>737</v>
      </c>
      <c r="E5" s="4" t="s">
        <v>738</v>
      </c>
      <c r="F5" s="4" t="s">
        <v>739</v>
      </c>
      <c r="G5" s="4" t="s">
        <v>740</v>
      </c>
      <c r="H5" s="15"/>
    </row>
    <row r="6" spans="1:8" x14ac:dyDescent="0.25">
      <c r="A6" s="2"/>
      <c r="B6" s="24" t="s">
        <v>728</v>
      </c>
      <c r="C6" s="16"/>
      <c r="D6" s="16"/>
      <c r="E6" s="14">
        <v>0</v>
      </c>
      <c r="F6" s="14">
        <v>0</v>
      </c>
      <c r="G6" s="16"/>
      <c r="H6" s="15"/>
    </row>
    <row r="7" spans="1:8" x14ac:dyDescent="0.25">
      <c r="A7" s="2"/>
      <c r="B7" s="24" t="s">
        <v>729</v>
      </c>
      <c r="C7" s="16"/>
      <c r="D7" s="16"/>
      <c r="E7" s="14">
        <v>0</v>
      </c>
      <c r="F7" s="14">
        <v>0</v>
      </c>
      <c r="G7" s="16"/>
      <c r="H7" s="15"/>
    </row>
    <row r="8" spans="1:8" x14ac:dyDescent="0.25">
      <c r="A8" s="2"/>
      <c r="B8" s="24" t="s">
        <v>730</v>
      </c>
      <c r="C8" s="16"/>
      <c r="D8" s="16"/>
      <c r="E8" s="14">
        <v>0</v>
      </c>
      <c r="F8" s="14">
        <v>0</v>
      </c>
      <c r="G8" s="16"/>
      <c r="H8" s="15"/>
    </row>
    <row r="9" spans="1:8" x14ac:dyDescent="0.25">
      <c r="A9" s="2"/>
      <c r="B9" s="24" t="s">
        <v>731</v>
      </c>
      <c r="C9" s="16"/>
      <c r="D9" s="16"/>
      <c r="E9" s="14">
        <v>0</v>
      </c>
      <c r="F9" s="14">
        <v>0</v>
      </c>
      <c r="G9" s="16"/>
      <c r="H9" s="15"/>
    </row>
    <row r="10" spans="1:8" ht="45" x14ac:dyDescent="0.25">
      <c r="A10" s="2"/>
      <c r="B10" s="24" t="s">
        <v>732</v>
      </c>
      <c r="C10" s="16"/>
      <c r="D10" s="16"/>
      <c r="E10" s="14">
        <v>0</v>
      </c>
      <c r="F10" s="14">
        <v>0</v>
      </c>
      <c r="G10" s="16"/>
      <c r="H10" s="15"/>
    </row>
    <row r="11" spans="1:8" ht="30" x14ac:dyDescent="0.25">
      <c r="A11" s="2"/>
      <c r="B11" s="24" t="s">
        <v>733</v>
      </c>
      <c r="C11" s="16"/>
      <c r="D11" s="16"/>
      <c r="E11" s="14">
        <v>0</v>
      </c>
      <c r="F11" s="14">
        <v>0</v>
      </c>
      <c r="G11" s="16"/>
      <c r="H11" s="15"/>
    </row>
    <row r="12" spans="1:8" ht="30" x14ac:dyDescent="0.25">
      <c r="A12" s="2"/>
      <c r="B12" s="24" t="s">
        <v>734</v>
      </c>
      <c r="C12" s="16"/>
      <c r="D12" s="16"/>
      <c r="E12" s="14">
        <v>0</v>
      </c>
      <c r="F12" s="14">
        <v>0</v>
      </c>
      <c r="G12" s="16"/>
      <c r="H12" s="15"/>
    </row>
    <row r="13" spans="1:8" x14ac:dyDescent="0.25">
      <c r="A13" s="2"/>
      <c r="B13" s="24" t="s">
        <v>735</v>
      </c>
      <c r="C13" s="16"/>
      <c r="D13" s="16"/>
      <c r="E13" s="14">
        <v>0</v>
      </c>
      <c r="F13" s="14">
        <v>0</v>
      </c>
      <c r="G13" s="16"/>
      <c r="H13" s="15"/>
    </row>
    <row r="14" spans="1:8" x14ac:dyDescent="0.25">
      <c r="A14" s="2"/>
      <c r="B14" s="10" t="s">
        <v>509</v>
      </c>
      <c r="C14" s="10"/>
      <c r="D14" s="10"/>
      <c r="E14" s="13">
        <f>SUM(nota_032!E6:'nota_032'!E13)</f>
        <v>0</v>
      </c>
      <c r="F14" s="13">
        <f>SUM(nota_032!F6:'nota_032'!F13)</f>
        <v>0</v>
      </c>
      <c r="G14" s="10"/>
      <c r="H14" s="15"/>
    </row>
    <row r="15" spans="1:8" x14ac:dyDescent="0.25">
      <c r="A15" s="1"/>
      <c r="B15" s="11"/>
      <c r="C15" s="11"/>
      <c r="D15" s="11"/>
      <c r="E15" s="11"/>
      <c r="F15" s="11"/>
      <c r="G15" s="11"/>
      <c r="H15" s="1"/>
    </row>
    <row r="16" spans="1:8" x14ac:dyDescent="0.25">
      <c r="A16" s="1"/>
      <c r="B16" s="17" t="s">
        <v>502</v>
      </c>
      <c r="C16" s="17"/>
      <c r="D16" s="17"/>
      <c r="E16" s="17"/>
      <c r="F16" s="17"/>
      <c r="G16" s="17"/>
      <c r="H16" s="1"/>
    </row>
    <row r="17" spans="1:8" x14ac:dyDescent="0.25">
      <c r="A17" s="2"/>
      <c r="B17" s="109"/>
      <c r="C17" s="105"/>
      <c r="D17" s="105"/>
      <c r="E17" s="105"/>
      <c r="F17" s="105"/>
      <c r="G17" s="105"/>
      <c r="H17" s="15"/>
    </row>
    <row r="18" spans="1:8" x14ac:dyDescent="0.25">
      <c r="A18" s="1"/>
      <c r="B18" s="11"/>
      <c r="C18" s="11"/>
      <c r="D18" s="11"/>
      <c r="E18" s="11"/>
      <c r="F18" s="11"/>
      <c r="G18" s="11"/>
      <c r="H18" s="1"/>
    </row>
  </sheetData>
  <mergeCells count="2">
    <mergeCell ref="B3:G3"/>
    <mergeCell ref="B17:G17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dimension ref="A1:G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3" width="20.7109375" customWidth="1"/>
    <col min="4" max="4" width="40.7109375" customWidth="1"/>
    <col min="5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203</v>
      </c>
      <c r="C2" s="23"/>
      <c r="D2" s="23"/>
      <c r="E2" s="23"/>
      <c r="F2" s="23"/>
      <c r="G2" s="1"/>
    </row>
    <row r="3" spans="1:7" x14ac:dyDescent="0.25">
      <c r="A3" s="1"/>
      <c r="B3" s="106" t="s">
        <v>358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105" x14ac:dyDescent="0.25">
      <c r="A5" s="2"/>
      <c r="B5" s="4" t="s">
        <v>741</v>
      </c>
      <c r="C5" s="4" t="s">
        <v>742</v>
      </c>
      <c r="D5" s="4" t="s">
        <v>743</v>
      </c>
      <c r="E5" s="4" t="s">
        <v>744</v>
      </c>
      <c r="F5" s="4" t="s">
        <v>745</v>
      </c>
      <c r="G5" s="15"/>
    </row>
    <row r="6" spans="1:7" x14ac:dyDescent="0.25">
      <c r="A6" s="2"/>
      <c r="B6" s="16"/>
      <c r="C6" s="14">
        <v>0</v>
      </c>
      <c r="D6" s="16"/>
      <c r="E6" s="14">
        <v>0</v>
      </c>
      <c r="F6" s="14">
        <v>0</v>
      </c>
      <c r="G6" s="15"/>
    </row>
    <row r="7" spans="1:7" x14ac:dyDescent="0.25">
      <c r="A7" s="2"/>
      <c r="B7" s="16"/>
      <c r="C7" s="14">
        <v>0</v>
      </c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4">
        <v>0</v>
      </c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4">
        <v>0</v>
      </c>
      <c r="D9" s="16"/>
      <c r="E9" s="14">
        <v>0</v>
      </c>
      <c r="F9" s="14">
        <v>0</v>
      </c>
      <c r="G9" s="15"/>
    </row>
    <row r="10" spans="1:7" x14ac:dyDescent="0.25">
      <c r="A10" s="1"/>
      <c r="B10" s="11"/>
      <c r="C10" s="11"/>
      <c r="D10" s="11"/>
      <c r="E10" s="11"/>
      <c r="F10" s="11"/>
      <c r="G10" s="1"/>
    </row>
    <row r="11" spans="1:7" x14ac:dyDescent="0.25">
      <c r="A11" s="1"/>
      <c r="B11" s="17" t="s">
        <v>502</v>
      </c>
      <c r="C11" s="17"/>
      <c r="D11" s="17"/>
      <c r="E11" s="17"/>
      <c r="F11" s="17"/>
      <c r="G11" s="1"/>
    </row>
    <row r="12" spans="1:7" x14ac:dyDescent="0.25">
      <c r="A12" s="2"/>
      <c r="B12" s="109"/>
      <c r="C12" s="105"/>
      <c r="D12" s="105"/>
      <c r="E12" s="105"/>
      <c r="F12" s="105"/>
      <c r="G12" s="15"/>
    </row>
    <row r="13" spans="1:7" x14ac:dyDescent="0.25">
      <c r="A13" s="1"/>
      <c r="B13" s="11"/>
      <c r="C13" s="11"/>
      <c r="D13" s="11"/>
      <c r="E13" s="11"/>
      <c r="F13" s="11"/>
      <c r="G13" s="1"/>
    </row>
  </sheetData>
  <mergeCells count="2">
    <mergeCell ref="B3:F3"/>
    <mergeCell ref="B12:F12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dimension ref="A1:G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4" width="40.7109375" customWidth="1"/>
    <col min="5" max="6" width="20.7109375" customWidth="1"/>
    <col min="7" max="7" width="2.7109375" customWidth="1"/>
  </cols>
  <sheetData>
    <row r="1" spans="1:7" x14ac:dyDescent="0.25">
      <c r="A1" s="1"/>
      <c r="B1" s="118" t="s">
        <v>746</v>
      </c>
      <c r="C1" s="105"/>
      <c r="D1" s="105"/>
      <c r="E1" s="105"/>
      <c r="F1" s="105"/>
      <c r="G1" s="1"/>
    </row>
    <row r="2" spans="1:7" x14ac:dyDescent="0.25">
      <c r="A2" s="1"/>
      <c r="B2" s="23" t="s">
        <v>204</v>
      </c>
      <c r="C2" s="23"/>
      <c r="D2" s="23"/>
      <c r="E2" s="23"/>
      <c r="F2" s="23"/>
      <c r="G2" s="1"/>
    </row>
    <row r="3" spans="1:7" x14ac:dyDescent="0.25">
      <c r="A3" s="1"/>
      <c r="B3" s="106" t="s">
        <v>359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90" x14ac:dyDescent="0.25">
      <c r="A5" s="2"/>
      <c r="B5" s="4" t="s">
        <v>747</v>
      </c>
      <c r="C5" s="4" t="s">
        <v>748</v>
      </c>
      <c r="D5" s="4" t="s">
        <v>749</v>
      </c>
      <c r="E5" s="4" t="s">
        <v>750</v>
      </c>
      <c r="F5" s="4" t="s">
        <v>751</v>
      </c>
      <c r="G5" s="15"/>
    </row>
    <row r="6" spans="1:7" x14ac:dyDescent="0.25">
      <c r="A6" s="2"/>
      <c r="B6" s="16"/>
      <c r="C6" s="16"/>
      <c r="D6" s="16"/>
      <c r="E6" s="14">
        <v>0</v>
      </c>
      <c r="F6" s="14">
        <v>0</v>
      </c>
      <c r="G6" s="15"/>
    </row>
    <row r="7" spans="1:7" x14ac:dyDescent="0.25">
      <c r="A7" s="2"/>
      <c r="B7" s="16"/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502</v>
      </c>
      <c r="C12" s="17"/>
      <c r="D12" s="17"/>
      <c r="E12" s="17"/>
      <c r="F12" s="17"/>
      <c r="G12" s="1"/>
    </row>
    <row r="13" spans="1:7" x14ac:dyDescent="0.25">
      <c r="A13" s="2"/>
      <c r="B13" s="109"/>
      <c r="C13" s="105"/>
      <c r="D13" s="105"/>
      <c r="E13" s="105"/>
      <c r="F13" s="105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3">
    <mergeCell ref="B1:F1"/>
    <mergeCell ref="B3:F3"/>
    <mergeCell ref="B13:F13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dimension ref="A1:G4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6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205</v>
      </c>
      <c r="C2" s="23"/>
      <c r="D2" s="23"/>
      <c r="E2" s="23"/>
      <c r="F2" s="23"/>
      <c r="G2" s="1"/>
    </row>
    <row r="3" spans="1:7" x14ac:dyDescent="0.25">
      <c r="A3" s="1"/>
      <c r="B3" s="106" t="s">
        <v>360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110"/>
      <c r="C5" s="112">
        <v>2016</v>
      </c>
      <c r="D5" s="113"/>
      <c r="E5" s="112">
        <v>2015</v>
      </c>
      <c r="F5" s="113"/>
      <c r="G5" s="15"/>
    </row>
    <row r="6" spans="1:7" ht="30" x14ac:dyDescent="0.25">
      <c r="A6" s="2"/>
      <c r="B6" s="111"/>
      <c r="C6" s="4" t="s">
        <v>764</v>
      </c>
      <c r="D6" s="4" t="s">
        <v>765</v>
      </c>
      <c r="E6" s="4" t="s">
        <v>764</v>
      </c>
      <c r="F6" s="4" t="s">
        <v>765</v>
      </c>
      <c r="G6" s="15"/>
    </row>
    <row r="7" spans="1:7" x14ac:dyDescent="0.25">
      <c r="A7" s="2"/>
      <c r="B7" s="24" t="s">
        <v>752</v>
      </c>
      <c r="C7" s="14">
        <f>SUM(nota_035!C8:'nota_035'!C10)</f>
        <v>0</v>
      </c>
      <c r="D7" s="14">
        <f>SUM(nota_035!D8:'nota_035'!D10)</f>
        <v>0</v>
      </c>
      <c r="E7" s="14">
        <f>SUM(nota_035!E8:'nota_035'!E10)</f>
        <v>0</v>
      </c>
      <c r="F7" s="14">
        <f>SUM(nota_035!F8:'nota_035'!F10)</f>
        <v>0</v>
      </c>
      <c r="G7" s="15"/>
    </row>
    <row r="8" spans="1:7" x14ac:dyDescent="0.25">
      <c r="A8" s="2"/>
      <c r="B8" s="18" t="s">
        <v>100</v>
      </c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8" t="s">
        <v>100</v>
      </c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18" t="s">
        <v>100</v>
      </c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24" t="s">
        <v>753</v>
      </c>
      <c r="C11" s="14">
        <f>SUM(nota_035!C12:'nota_035'!C14)</f>
        <v>0</v>
      </c>
      <c r="D11" s="14">
        <f>SUM(nota_035!D12:'nota_035'!D14)</f>
        <v>0</v>
      </c>
      <c r="E11" s="14">
        <f>SUM(nota_035!E12:'nota_035'!E14)</f>
        <v>0</v>
      </c>
      <c r="F11" s="14">
        <f>SUM(nota_035!F12:'nota_035'!F14)</f>
        <v>0</v>
      </c>
      <c r="G11" s="15"/>
    </row>
    <row r="12" spans="1:7" x14ac:dyDescent="0.25">
      <c r="A12" s="2"/>
      <c r="B12" s="18" t="s">
        <v>100</v>
      </c>
      <c r="C12" s="14">
        <v>0</v>
      </c>
      <c r="D12" s="14">
        <v>0</v>
      </c>
      <c r="E12" s="14">
        <v>0</v>
      </c>
      <c r="F12" s="14">
        <v>0</v>
      </c>
      <c r="G12" s="15"/>
    </row>
    <row r="13" spans="1:7" x14ac:dyDescent="0.25">
      <c r="A13" s="2"/>
      <c r="B13" s="18" t="s">
        <v>100</v>
      </c>
      <c r="C13" s="14">
        <v>0</v>
      </c>
      <c r="D13" s="14">
        <v>0</v>
      </c>
      <c r="E13" s="14">
        <v>0</v>
      </c>
      <c r="F13" s="14">
        <v>0</v>
      </c>
      <c r="G13" s="15"/>
    </row>
    <row r="14" spans="1:7" x14ac:dyDescent="0.25">
      <c r="A14" s="2"/>
      <c r="B14" s="18" t="s">
        <v>100</v>
      </c>
      <c r="C14" s="14">
        <v>0</v>
      </c>
      <c r="D14" s="14">
        <v>0</v>
      </c>
      <c r="E14" s="14">
        <v>0</v>
      </c>
      <c r="F14" s="14">
        <v>0</v>
      </c>
      <c r="G14" s="15"/>
    </row>
    <row r="15" spans="1:7" x14ac:dyDescent="0.25">
      <c r="A15" s="2"/>
      <c r="B15" s="24" t="s">
        <v>754</v>
      </c>
      <c r="C15" s="14">
        <f>SUM(nota_035!C16:'nota_035'!C18)</f>
        <v>0</v>
      </c>
      <c r="D15" s="14">
        <f>SUM(nota_035!D16:'nota_035'!D18)</f>
        <v>0</v>
      </c>
      <c r="E15" s="14">
        <f>SUM(nota_035!E16:'nota_035'!E18)</f>
        <v>0</v>
      </c>
      <c r="F15" s="14">
        <f>SUM(nota_035!F16:'nota_035'!F18)</f>
        <v>0</v>
      </c>
      <c r="G15" s="15"/>
    </row>
    <row r="16" spans="1:7" x14ac:dyDescent="0.25">
      <c r="A16" s="2"/>
      <c r="B16" s="18" t="s">
        <v>100</v>
      </c>
      <c r="C16" s="14">
        <v>0</v>
      </c>
      <c r="D16" s="14">
        <v>0</v>
      </c>
      <c r="E16" s="14">
        <v>0</v>
      </c>
      <c r="F16" s="14">
        <v>0</v>
      </c>
      <c r="G16" s="15"/>
    </row>
    <row r="17" spans="1:7" x14ac:dyDescent="0.25">
      <c r="A17" s="2"/>
      <c r="B17" s="18" t="s">
        <v>100</v>
      </c>
      <c r="C17" s="14">
        <v>0</v>
      </c>
      <c r="D17" s="14">
        <v>0</v>
      </c>
      <c r="E17" s="14">
        <v>0</v>
      </c>
      <c r="F17" s="14">
        <v>0</v>
      </c>
      <c r="G17" s="15"/>
    </row>
    <row r="18" spans="1:7" x14ac:dyDescent="0.25">
      <c r="A18" s="2"/>
      <c r="B18" s="18" t="s">
        <v>100</v>
      </c>
      <c r="C18" s="14">
        <v>0</v>
      </c>
      <c r="D18" s="14">
        <v>0</v>
      </c>
      <c r="E18" s="14">
        <v>0</v>
      </c>
      <c r="F18" s="14">
        <v>0</v>
      </c>
      <c r="G18" s="15"/>
    </row>
    <row r="19" spans="1:7" x14ac:dyDescent="0.25">
      <c r="A19" s="2"/>
      <c r="B19" s="24" t="s">
        <v>755</v>
      </c>
      <c r="C19" s="14">
        <f>SUM(nota_035!C20:'nota_035'!C22)</f>
        <v>0</v>
      </c>
      <c r="D19" s="14">
        <f>SUM(nota_035!D20:'nota_035'!D22)</f>
        <v>0</v>
      </c>
      <c r="E19" s="14">
        <f>SUM(nota_035!E20:'nota_035'!E22)</f>
        <v>0</v>
      </c>
      <c r="F19" s="14">
        <f>SUM(nota_035!F20:'nota_035'!F22)</f>
        <v>0</v>
      </c>
      <c r="G19" s="15"/>
    </row>
    <row r="20" spans="1:7" x14ac:dyDescent="0.25">
      <c r="A20" s="2"/>
      <c r="B20" s="18" t="s">
        <v>100</v>
      </c>
      <c r="C20" s="14">
        <v>0</v>
      </c>
      <c r="D20" s="14">
        <v>0</v>
      </c>
      <c r="E20" s="14">
        <v>0</v>
      </c>
      <c r="F20" s="14">
        <v>0</v>
      </c>
      <c r="G20" s="15"/>
    </row>
    <row r="21" spans="1:7" x14ac:dyDescent="0.25">
      <c r="A21" s="2"/>
      <c r="B21" s="18" t="s">
        <v>100</v>
      </c>
      <c r="C21" s="14">
        <v>0</v>
      </c>
      <c r="D21" s="14">
        <v>0</v>
      </c>
      <c r="E21" s="14">
        <v>0</v>
      </c>
      <c r="F21" s="14">
        <v>0</v>
      </c>
      <c r="G21" s="15"/>
    </row>
    <row r="22" spans="1:7" x14ac:dyDescent="0.25">
      <c r="A22" s="2"/>
      <c r="B22" s="18" t="s">
        <v>100</v>
      </c>
      <c r="C22" s="14">
        <v>0</v>
      </c>
      <c r="D22" s="14">
        <v>0</v>
      </c>
      <c r="E22" s="14">
        <v>0</v>
      </c>
      <c r="F22" s="14">
        <v>0</v>
      </c>
      <c r="G22" s="15"/>
    </row>
    <row r="23" spans="1:7" x14ac:dyDescent="0.25">
      <c r="A23" s="2"/>
      <c r="B23" s="24" t="s">
        <v>756</v>
      </c>
      <c r="C23" s="14">
        <f>SUM(nota_035!C24:'nota_035'!C26)</f>
        <v>0</v>
      </c>
      <c r="D23" s="14">
        <f>SUM(nota_035!D24:'nota_035'!D26)</f>
        <v>0</v>
      </c>
      <c r="E23" s="14">
        <f>SUM(nota_035!E24:'nota_035'!E26)</f>
        <v>0</v>
      </c>
      <c r="F23" s="14">
        <f>SUM(nota_035!F24:'nota_035'!F26)</f>
        <v>0</v>
      </c>
      <c r="G23" s="15"/>
    </row>
    <row r="24" spans="1:7" x14ac:dyDescent="0.25">
      <c r="A24" s="2"/>
      <c r="B24" s="18" t="s">
        <v>100</v>
      </c>
      <c r="C24" s="14">
        <v>0</v>
      </c>
      <c r="D24" s="14">
        <v>0</v>
      </c>
      <c r="E24" s="14">
        <v>0</v>
      </c>
      <c r="F24" s="14">
        <v>0</v>
      </c>
      <c r="G24" s="15"/>
    </row>
    <row r="25" spans="1:7" x14ac:dyDescent="0.25">
      <c r="A25" s="2"/>
      <c r="B25" s="18" t="s">
        <v>100</v>
      </c>
      <c r="C25" s="14">
        <v>0</v>
      </c>
      <c r="D25" s="14">
        <v>0</v>
      </c>
      <c r="E25" s="14">
        <v>0</v>
      </c>
      <c r="F25" s="14">
        <v>0</v>
      </c>
      <c r="G25" s="15"/>
    </row>
    <row r="26" spans="1:7" x14ac:dyDescent="0.25">
      <c r="A26" s="2"/>
      <c r="B26" s="18" t="s">
        <v>100</v>
      </c>
      <c r="C26" s="14">
        <v>0</v>
      </c>
      <c r="D26" s="14">
        <v>0</v>
      </c>
      <c r="E26" s="14">
        <v>0</v>
      </c>
      <c r="F26" s="14">
        <v>0</v>
      </c>
      <c r="G26" s="15"/>
    </row>
    <row r="27" spans="1:7" x14ac:dyDescent="0.25">
      <c r="A27" s="2"/>
      <c r="B27" s="10" t="s">
        <v>757</v>
      </c>
      <c r="C27" s="13">
        <f>nota_035!C7+nota_035!C11+nota_035!C15+nota_035!C19+nota_035!C23</f>
        <v>0</v>
      </c>
      <c r="D27" s="13">
        <f>nota_035!D7+nota_035!D11+nota_035!D15+nota_035!D19+nota_035!D23</f>
        <v>0</v>
      </c>
      <c r="E27" s="13">
        <f>nota_035!E7+nota_035!E11+nota_035!E15+nota_035!E19+nota_035!E23</f>
        <v>0</v>
      </c>
      <c r="F27" s="13">
        <f>nota_035!F7+nota_035!F11+nota_035!F15+nota_035!F19+nota_035!F23</f>
        <v>0</v>
      </c>
      <c r="G27" s="15"/>
    </row>
    <row r="28" spans="1:7" x14ac:dyDescent="0.25">
      <c r="A28" s="2"/>
      <c r="B28" s="16" t="s">
        <v>758</v>
      </c>
      <c r="C28" s="16"/>
      <c r="D28" s="16"/>
      <c r="E28" s="16"/>
      <c r="F28" s="16"/>
      <c r="G28" s="15"/>
    </row>
    <row r="29" spans="1:7" x14ac:dyDescent="0.25">
      <c r="A29" s="2"/>
      <c r="B29" s="24" t="s">
        <v>759</v>
      </c>
      <c r="C29" s="14">
        <f>SUM(nota_035!C30:'nota_035'!C31)</f>
        <v>0</v>
      </c>
      <c r="D29" s="14">
        <f>SUM(nota_035!D30:'nota_035'!D31)</f>
        <v>0</v>
      </c>
      <c r="E29" s="14">
        <f>SUM(nota_035!E30:'nota_035'!E31)</f>
        <v>0</v>
      </c>
      <c r="F29" s="14">
        <f>SUM(nota_035!F30:'nota_035'!F31)</f>
        <v>0</v>
      </c>
      <c r="G29" s="15"/>
    </row>
    <row r="30" spans="1:7" x14ac:dyDescent="0.25">
      <c r="A30" s="2"/>
      <c r="B30" s="18" t="s">
        <v>760</v>
      </c>
      <c r="C30" s="14">
        <v>0</v>
      </c>
      <c r="D30" s="14">
        <v>0</v>
      </c>
      <c r="E30" s="14">
        <v>0</v>
      </c>
      <c r="F30" s="14">
        <v>0</v>
      </c>
      <c r="G30" s="15"/>
    </row>
    <row r="31" spans="1:7" x14ac:dyDescent="0.25">
      <c r="A31" s="2"/>
      <c r="B31" s="18" t="s">
        <v>761</v>
      </c>
      <c r="C31" s="14">
        <v>0</v>
      </c>
      <c r="D31" s="14">
        <v>0</v>
      </c>
      <c r="E31" s="14">
        <v>0</v>
      </c>
      <c r="F31" s="14">
        <v>0</v>
      </c>
      <c r="G31" s="15"/>
    </row>
    <row r="32" spans="1:7" x14ac:dyDescent="0.25">
      <c r="A32" s="2"/>
      <c r="B32" s="24" t="s">
        <v>762</v>
      </c>
      <c r="C32" s="14">
        <f>SUM(nota_035!C33:'nota_035'!C34)</f>
        <v>0</v>
      </c>
      <c r="D32" s="14">
        <f>SUM(nota_035!D33:'nota_035'!D34)</f>
        <v>0</v>
      </c>
      <c r="E32" s="14">
        <f>SUM(nota_035!E33:'nota_035'!E34)</f>
        <v>0</v>
      </c>
      <c r="F32" s="14">
        <f>SUM(nota_035!F33:'nota_035'!F34)</f>
        <v>0</v>
      </c>
      <c r="G32" s="15"/>
    </row>
    <row r="33" spans="1:7" x14ac:dyDescent="0.25">
      <c r="A33" s="2"/>
      <c r="B33" s="18" t="s">
        <v>760</v>
      </c>
      <c r="C33" s="14">
        <v>0</v>
      </c>
      <c r="D33" s="14">
        <v>0</v>
      </c>
      <c r="E33" s="14">
        <v>0</v>
      </c>
      <c r="F33" s="14">
        <v>0</v>
      </c>
      <c r="G33" s="15"/>
    </row>
    <row r="34" spans="1:7" x14ac:dyDescent="0.25">
      <c r="A34" s="2"/>
      <c r="B34" s="18" t="s">
        <v>761</v>
      </c>
      <c r="C34" s="14">
        <v>0</v>
      </c>
      <c r="D34" s="14">
        <v>0</v>
      </c>
      <c r="E34" s="14">
        <v>0</v>
      </c>
      <c r="F34" s="14">
        <v>0</v>
      </c>
      <c r="G34" s="15"/>
    </row>
    <row r="35" spans="1:7" x14ac:dyDescent="0.25">
      <c r="A35" s="2"/>
      <c r="B35" s="24" t="s">
        <v>763</v>
      </c>
      <c r="C35" s="14">
        <f>SUM(nota_035!C36:'nota_035'!C37)</f>
        <v>0</v>
      </c>
      <c r="D35" s="14">
        <f>SUM(nota_035!D36:'nota_035'!D37)</f>
        <v>0</v>
      </c>
      <c r="E35" s="14">
        <f>SUM(nota_035!E36:'nota_035'!E37)</f>
        <v>0</v>
      </c>
      <c r="F35" s="14">
        <f>SUM(nota_035!F36:'nota_035'!F37)</f>
        <v>0</v>
      </c>
      <c r="G35" s="15"/>
    </row>
    <row r="36" spans="1:7" x14ac:dyDescent="0.25">
      <c r="A36" s="2"/>
      <c r="B36" s="18" t="s">
        <v>760</v>
      </c>
      <c r="C36" s="14">
        <v>0</v>
      </c>
      <c r="D36" s="14">
        <v>0</v>
      </c>
      <c r="E36" s="14">
        <v>0</v>
      </c>
      <c r="F36" s="14">
        <v>0</v>
      </c>
      <c r="G36" s="15"/>
    </row>
    <row r="37" spans="1:7" x14ac:dyDescent="0.25">
      <c r="A37" s="2"/>
      <c r="B37" s="18" t="s">
        <v>761</v>
      </c>
      <c r="C37" s="14">
        <v>0</v>
      </c>
      <c r="D37" s="14">
        <v>0</v>
      </c>
      <c r="E37" s="14">
        <v>0</v>
      </c>
      <c r="F37" s="14">
        <v>0</v>
      </c>
      <c r="G37" s="15"/>
    </row>
    <row r="38" spans="1:7" x14ac:dyDescent="0.25">
      <c r="A38" s="1"/>
      <c r="B38" s="11"/>
      <c r="C38" s="11"/>
      <c r="D38" s="11"/>
      <c r="E38" s="11"/>
      <c r="F38" s="11"/>
      <c r="G38" s="1"/>
    </row>
    <row r="39" spans="1:7" x14ac:dyDescent="0.25">
      <c r="A39" s="1"/>
      <c r="B39" s="17" t="s">
        <v>502</v>
      </c>
      <c r="C39" s="17"/>
      <c r="D39" s="17"/>
      <c r="E39" s="17"/>
      <c r="F39" s="17"/>
      <c r="G39" s="1"/>
    </row>
    <row r="40" spans="1:7" x14ac:dyDescent="0.25">
      <c r="A40" s="2"/>
      <c r="B40" s="109"/>
      <c r="C40" s="105"/>
      <c r="D40" s="105"/>
      <c r="E40" s="105"/>
      <c r="F40" s="105"/>
      <c r="G40" s="15"/>
    </row>
    <row r="41" spans="1:7" x14ac:dyDescent="0.25">
      <c r="A41" s="1"/>
      <c r="B41" s="11"/>
      <c r="C41" s="11"/>
      <c r="D41" s="11"/>
      <c r="E41" s="11"/>
      <c r="F41" s="11"/>
      <c r="G41" s="1"/>
    </row>
  </sheetData>
  <mergeCells count="5">
    <mergeCell ref="B3:F3"/>
    <mergeCell ref="B5:B6"/>
    <mergeCell ref="B40:F40"/>
    <mergeCell ref="C5:D5"/>
    <mergeCell ref="E5:F5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dimension ref="A1:E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206</v>
      </c>
      <c r="C2" s="23"/>
      <c r="D2" s="23"/>
      <c r="E2" s="1"/>
    </row>
    <row r="3" spans="1:5" x14ac:dyDescent="0.25">
      <c r="A3" s="1"/>
      <c r="B3" s="106" t="s">
        <v>361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766</v>
      </c>
      <c r="C6" s="13">
        <v>0</v>
      </c>
      <c r="D6" s="13">
        <v>0</v>
      </c>
      <c r="E6" s="15"/>
    </row>
    <row r="7" spans="1:5" x14ac:dyDescent="0.25">
      <c r="A7" s="2"/>
      <c r="B7" s="5" t="s">
        <v>767</v>
      </c>
      <c r="C7" s="13">
        <f>nota_036!C8+nota_036!C9+nota_036!C10+nota_036!C11+nota_036!C13+nota_036!C14+nota_036!C16</f>
        <v>0</v>
      </c>
      <c r="D7" s="13">
        <f>nota_036!D8+nota_036!D9+nota_036!D10+nota_036!D11+nota_036!D13+nota_036!D14+nota_036!D16</f>
        <v>0</v>
      </c>
      <c r="E7" s="15"/>
    </row>
    <row r="8" spans="1:5" x14ac:dyDescent="0.25">
      <c r="A8" s="2"/>
      <c r="B8" s="18" t="s">
        <v>170</v>
      </c>
      <c r="C8" s="14">
        <v>0</v>
      </c>
      <c r="D8" s="14">
        <v>0</v>
      </c>
      <c r="E8" s="15"/>
    </row>
    <row r="9" spans="1:5" x14ac:dyDescent="0.25">
      <c r="A9" s="2"/>
      <c r="B9" s="18" t="s">
        <v>768</v>
      </c>
      <c r="C9" s="14">
        <v>0</v>
      </c>
      <c r="D9" s="14">
        <v>0</v>
      </c>
      <c r="E9" s="15"/>
    </row>
    <row r="10" spans="1:5" x14ac:dyDescent="0.25">
      <c r="A10" s="2"/>
      <c r="B10" s="18" t="s">
        <v>769</v>
      </c>
      <c r="C10" s="14">
        <v>0</v>
      </c>
      <c r="D10" s="14">
        <v>0</v>
      </c>
      <c r="E10" s="15"/>
    </row>
    <row r="11" spans="1:5" x14ac:dyDescent="0.25">
      <c r="A11" s="2"/>
      <c r="B11" s="18" t="s">
        <v>770</v>
      </c>
      <c r="C11" s="14">
        <v>0</v>
      </c>
      <c r="D11" s="14">
        <v>0</v>
      </c>
      <c r="E11" s="15"/>
    </row>
    <row r="12" spans="1:5" x14ac:dyDescent="0.25">
      <c r="A12" s="2"/>
      <c r="B12" s="7" t="s">
        <v>44</v>
      </c>
      <c r="C12" s="14">
        <v>0</v>
      </c>
      <c r="D12" s="14">
        <v>0</v>
      </c>
      <c r="E12" s="15"/>
    </row>
    <row r="13" spans="1:5" x14ac:dyDescent="0.25">
      <c r="A13" s="2"/>
      <c r="B13" s="18" t="s">
        <v>771</v>
      </c>
      <c r="C13" s="14">
        <v>0</v>
      </c>
      <c r="D13" s="14">
        <v>0</v>
      </c>
      <c r="E13" s="15"/>
    </row>
    <row r="14" spans="1:5" x14ac:dyDescent="0.25">
      <c r="A14" s="2"/>
      <c r="B14" s="18" t="s">
        <v>772</v>
      </c>
      <c r="C14" s="14">
        <v>0</v>
      </c>
      <c r="D14" s="14">
        <v>0</v>
      </c>
      <c r="E14" s="15"/>
    </row>
    <row r="15" spans="1:5" x14ac:dyDescent="0.25">
      <c r="A15" s="2"/>
      <c r="B15" s="7" t="s">
        <v>47</v>
      </c>
      <c r="C15" s="14">
        <v>0</v>
      </c>
      <c r="D15" s="14">
        <v>0</v>
      </c>
      <c r="E15" s="15"/>
    </row>
    <row r="16" spans="1:5" x14ac:dyDescent="0.25">
      <c r="A16" s="2"/>
      <c r="B16" s="18" t="s">
        <v>773</v>
      </c>
      <c r="C16" s="14">
        <f>SUM(nota_036!C17:'nota_036'!C19)</f>
        <v>0</v>
      </c>
      <c r="D16" s="14">
        <f>SUM(nota_036!D17:'nota_036'!D19)</f>
        <v>0</v>
      </c>
      <c r="E16" s="15"/>
    </row>
    <row r="17" spans="1:5" x14ac:dyDescent="0.25">
      <c r="A17" s="2"/>
      <c r="B17" s="7" t="s">
        <v>100</v>
      </c>
      <c r="C17" s="14">
        <v>0</v>
      </c>
      <c r="D17" s="14">
        <v>0</v>
      </c>
      <c r="E17" s="15"/>
    </row>
    <row r="18" spans="1:5" x14ac:dyDescent="0.25">
      <c r="A18" s="2"/>
      <c r="B18" s="7" t="s">
        <v>100</v>
      </c>
      <c r="C18" s="14">
        <v>0</v>
      </c>
      <c r="D18" s="14">
        <v>0</v>
      </c>
      <c r="E18" s="15"/>
    </row>
    <row r="19" spans="1:5" x14ac:dyDescent="0.25">
      <c r="A19" s="2"/>
      <c r="B19" s="7" t="s">
        <v>100</v>
      </c>
      <c r="C19" s="14">
        <v>0</v>
      </c>
      <c r="D19" s="14">
        <v>0</v>
      </c>
      <c r="E19" s="15"/>
    </row>
    <row r="20" spans="1:5" x14ac:dyDescent="0.25">
      <c r="A20" s="2"/>
      <c r="B20" s="10" t="s">
        <v>757</v>
      </c>
      <c r="C20" s="13">
        <f>nota_036!C6+nota_036!C7</f>
        <v>0</v>
      </c>
      <c r="D20" s="13">
        <f>nota_036!D6+nota_036!D7</f>
        <v>0</v>
      </c>
      <c r="E20" s="15"/>
    </row>
    <row r="21" spans="1:5" x14ac:dyDescent="0.25">
      <c r="A21" s="1"/>
      <c r="B21" s="11"/>
      <c r="C21" s="11"/>
      <c r="D21" s="11"/>
      <c r="E21" s="1"/>
    </row>
    <row r="22" spans="1:5" x14ac:dyDescent="0.25">
      <c r="A22" s="1"/>
      <c r="B22" s="17" t="s">
        <v>502</v>
      </c>
      <c r="C22" s="17"/>
      <c r="D22" s="17"/>
      <c r="E22" s="1"/>
    </row>
    <row r="23" spans="1:5" x14ac:dyDescent="0.25">
      <c r="A23" s="2"/>
      <c r="B23" s="109"/>
      <c r="C23" s="105"/>
      <c r="D23" s="105"/>
      <c r="E23" s="15"/>
    </row>
    <row r="24" spans="1:5" x14ac:dyDescent="0.25">
      <c r="A24" s="1"/>
      <c r="B24" s="11"/>
      <c r="C24" s="11"/>
      <c r="D24" s="11"/>
      <c r="E24" s="1"/>
    </row>
  </sheetData>
  <mergeCells count="2">
    <mergeCell ref="B3:D3"/>
    <mergeCell ref="B23:D23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dimension ref="A1:E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207</v>
      </c>
      <c r="C2" s="23"/>
      <c r="D2" s="23"/>
      <c r="E2" s="1"/>
    </row>
    <row r="3" spans="1:5" x14ac:dyDescent="0.25">
      <c r="A3" s="1"/>
      <c r="B3" s="106" t="s">
        <v>362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774</v>
      </c>
      <c r="C5" s="4">
        <v>2016</v>
      </c>
      <c r="D5" s="4">
        <v>2015</v>
      </c>
      <c r="E5" s="15"/>
    </row>
    <row r="6" spans="1:5" x14ac:dyDescent="0.25">
      <c r="A6" s="2"/>
      <c r="B6" s="16" t="s">
        <v>2</v>
      </c>
      <c r="C6" s="14">
        <v>0</v>
      </c>
      <c r="D6" s="14">
        <v>0</v>
      </c>
      <c r="E6" s="15"/>
    </row>
    <row r="7" spans="1:5" x14ac:dyDescent="0.25">
      <c r="A7" s="2"/>
      <c r="B7" s="16" t="s">
        <v>3</v>
      </c>
      <c r="C7" s="14">
        <v>0</v>
      </c>
      <c r="D7" s="14">
        <v>0</v>
      </c>
      <c r="E7" s="15"/>
    </row>
    <row r="8" spans="1:5" x14ac:dyDescent="0.25">
      <c r="A8" s="2"/>
      <c r="B8" s="16" t="s">
        <v>5</v>
      </c>
      <c r="C8" s="14">
        <v>0</v>
      </c>
      <c r="D8" s="14">
        <v>0</v>
      </c>
      <c r="E8" s="15"/>
    </row>
    <row r="9" spans="1:5" x14ac:dyDescent="0.25">
      <c r="A9" s="2"/>
      <c r="B9" s="16" t="s">
        <v>6</v>
      </c>
      <c r="C9" s="14">
        <v>0</v>
      </c>
      <c r="D9" s="14">
        <v>0</v>
      </c>
      <c r="E9" s="15"/>
    </row>
    <row r="10" spans="1:5" x14ac:dyDescent="0.25">
      <c r="A10" s="1"/>
      <c r="B10" s="11"/>
      <c r="C10" s="11"/>
      <c r="D10" s="11"/>
      <c r="E10" s="1"/>
    </row>
    <row r="11" spans="1:5" x14ac:dyDescent="0.25">
      <c r="A11" s="1"/>
      <c r="B11" s="17" t="s">
        <v>502</v>
      </c>
      <c r="C11" s="17"/>
      <c r="D11" s="17"/>
      <c r="E11" s="1"/>
    </row>
    <row r="12" spans="1:5" x14ac:dyDescent="0.25">
      <c r="A12" s="2"/>
      <c r="B12" s="109"/>
      <c r="C12" s="105"/>
      <c r="D12" s="105"/>
      <c r="E12" s="15"/>
    </row>
    <row r="13" spans="1:5" x14ac:dyDescent="0.25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dimension ref="A1:E2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208</v>
      </c>
      <c r="C2" s="23"/>
      <c r="D2" s="23"/>
      <c r="E2" s="1"/>
    </row>
    <row r="3" spans="1:5" x14ac:dyDescent="0.25">
      <c r="A3" s="1"/>
      <c r="B3" s="106" t="s">
        <v>363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17" t="s">
        <v>775</v>
      </c>
      <c r="C6" s="105"/>
      <c r="D6" s="105"/>
      <c r="E6" s="15"/>
    </row>
    <row r="7" spans="1:5" x14ac:dyDescent="0.25">
      <c r="A7" s="2"/>
      <c r="B7" s="16" t="s">
        <v>776</v>
      </c>
      <c r="C7" s="16"/>
      <c r="D7" s="16"/>
      <c r="E7" s="15"/>
    </row>
    <row r="8" spans="1:5" x14ac:dyDescent="0.25">
      <c r="A8" s="2"/>
      <c r="B8" s="24" t="s">
        <v>777</v>
      </c>
      <c r="C8" s="14">
        <v>0</v>
      </c>
      <c r="D8" s="14">
        <v>0</v>
      </c>
      <c r="E8" s="15"/>
    </row>
    <row r="9" spans="1:5" x14ac:dyDescent="0.25">
      <c r="A9" s="2"/>
      <c r="B9" s="24" t="s">
        <v>778</v>
      </c>
      <c r="C9" s="14">
        <v>0</v>
      </c>
      <c r="D9" s="14">
        <v>0</v>
      </c>
      <c r="E9" s="15"/>
    </row>
    <row r="10" spans="1:5" x14ac:dyDescent="0.25">
      <c r="A10" s="2"/>
      <c r="B10" s="24" t="s">
        <v>779</v>
      </c>
      <c r="C10" s="14">
        <f>nota_038!C8-nota_038!C9</f>
        <v>0</v>
      </c>
      <c r="D10" s="14">
        <f>nota_038!D8-nota_038!D9</f>
        <v>0</v>
      </c>
      <c r="E10" s="15"/>
    </row>
    <row r="11" spans="1:5" x14ac:dyDescent="0.25">
      <c r="A11" s="2"/>
      <c r="B11" s="16" t="s">
        <v>780</v>
      </c>
      <c r="C11" s="16"/>
      <c r="D11" s="16"/>
      <c r="E11" s="15"/>
    </row>
    <row r="12" spans="1:5" x14ac:dyDescent="0.25">
      <c r="A12" s="2"/>
      <c r="B12" s="24" t="s">
        <v>777</v>
      </c>
      <c r="C12" s="14">
        <v>0</v>
      </c>
      <c r="D12" s="14">
        <v>0</v>
      </c>
      <c r="E12" s="15"/>
    </row>
    <row r="13" spans="1:5" x14ac:dyDescent="0.25">
      <c r="A13" s="2"/>
      <c r="B13" s="24" t="s">
        <v>778</v>
      </c>
      <c r="C13" s="14">
        <v>0</v>
      </c>
      <c r="D13" s="14">
        <v>0</v>
      </c>
      <c r="E13" s="15"/>
    </row>
    <row r="14" spans="1:5" x14ac:dyDescent="0.25">
      <c r="A14" s="2"/>
      <c r="B14" s="24" t="s">
        <v>779</v>
      </c>
      <c r="C14" s="14">
        <f>nota_038!C12-nota_038!C13</f>
        <v>0</v>
      </c>
      <c r="D14" s="14">
        <f>nota_038!D12-nota_038!D13</f>
        <v>0</v>
      </c>
      <c r="E14" s="15"/>
    </row>
    <row r="15" spans="1:5" x14ac:dyDescent="0.25">
      <c r="A15" s="2"/>
      <c r="B15" s="117" t="s">
        <v>781</v>
      </c>
      <c r="C15" s="105"/>
      <c r="D15" s="105"/>
      <c r="E15" s="15"/>
    </row>
    <row r="16" spans="1:5" x14ac:dyDescent="0.25">
      <c r="A16" s="2"/>
      <c r="B16" s="16" t="s">
        <v>776</v>
      </c>
      <c r="C16" s="16"/>
      <c r="D16" s="16"/>
      <c r="E16" s="15"/>
    </row>
    <row r="17" spans="1:5" x14ac:dyDescent="0.25">
      <c r="A17" s="2"/>
      <c r="B17" s="24" t="s">
        <v>777</v>
      </c>
      <c r="C17" s="14">
        <v>0</v>
      </c>
      <c r="D17" s="14">
        <v>0</v>
      </c>
      <c r="E17" s="15"/>
    </row>
    <row r="18" spans="1:5" x14ac:dyDescent="0.25">
      <c r="A18" s="2"/>
      <c r="B18" s="24" t="s">
        <v>778</v>
      </c>
      <c r="C18" s="14">
        <v>0</v>
      </c>
      <c r="D18" s="14">
        <v>0</v>
      </c>
      <c r="E18" s="15"/>
    </row>
    <row r="19" spans="1:5" x14ac:dyDescent="0.25">
      <c r="A19" s="2"/>
      <c r="B19" s="24" t="s">
        <v>779</v>
      </c>
      <c r="C19" s="14">
        <f>nota_038!C17-nota_038!C18</f>
        <v>0</v>
      </c>
      <c r="D19" s="14">
        <f>nota_038!D17-nota_038!D18</f>
        <v>0</v>
      </c>
      <c r="E19" s="15"/>
    </row>
    <row r="20" spans="1:5" x14ac:dyDescent="0.25">
      <c r="A20" s="2"/>
      <c r="B20" s="16" t="s">
        <v>780</v>
      </c>
      <c r="C20" s="16"/>
      <c r="D20" s="16"/>
      <c r="E20" s="15"/>
    </row>
    <row r="21" spans="1:5" x14ac:dyDescent="0.25">
      <c r="A21" s="2"/>
      <c r="B21" s="24" t="s">
        <v>777</v>
      </c>
      <c r="C21" s="14">
        <v>0</v>
      </c>
      <c r="D21" s="14">
        <v>0</v>
      </c>
      <c r="E21" s="15"/>
    </row>
    <row r="22" spans="1:5" x14ac:dyDescent="0.25">
      <c r="A22" s="2"/>
      <c r="B22" s="24" t="s">
        <v>778</v>
      </c>
      <c r="C22" s="14">
        <v>0</v>
      </c>
      <c r="D22" s="14">
        <v>0</v>
      </c>
      <c r="E22" s="15"/>
    </row>
    <row r="23" spans="1:5" x14ac:dyDescent="0.25">
      <c r="A23" s="2"/>
      <c r="B23" s="24" t="s">
        <v>779</v>
      </c>
      <c r="C23" s="14">
        <f>nota_038!C21-nota_038!C22</f>
        <v>0</v>
      </c>
      <c r="D23" s="14">
        <f>nota_038!D21-nota_038!D22</f>
        <v>0</v>
      </c>
      <c r="E23" s="15"/>
    </row>
    <row r="24" spans="1:5" x14ac:dyDescent="0.25">
      <c r="A24" s="1"/>
      <c r="B24" s="11"/>
      <c r="C24" s="11"/>
      <c r="D24" s="11"/>
      <c r="E24" s="1"/>
    </row>
    <row r="25" spans="1:5" x14ac:dyDescent="0.25">
      <c r="A25" s="1"/>
      <c r="B25" s="17" t="s">
        <v>502</v>
      </c>
      <c r="C25" s="17"/>
      <c r="D25" s="17"/>
      <c r="E25" s="1"/>
    </row>
    <row r="26" spans="1:5" x14ac:dyDescent="0.25">
      <c r="A26" s="2"/>
      <c r="B26" s="109"/>
      <c r="C26" s="105"/>
      <c r="D26" s="105"/>
      <c r="E26" s="15"/>
    </row>
    <row r="27" spans="1:5" x14ac:dyDescent="0.25">
      <c r="A27" s="1"/>
      <c r="B27" s="11"/>
      <c r="C27" s="11"/>
      <c r="D27" s="11"/>
      <c r="E27" s="1"/>
    </row>
  </sheetData>
  <mergeCells count="4">
    <mergeCell ref="B3:D3"/>
    <mergeCell ref="B6:D6"/>
    <mergeCell ref="B15:D15"/>
    <mergeCell ref="B26:D26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dimension ref="A1:E5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209</v>
      </c>
      <c r="C2" s="23"/>
      <c r="D2" s="23"/>
      <c r="E2" s="1"/>
    </row>
    <row r="3" spans="1:5" x14ac:dyDescent="0.25">
      <c r="A3" s="1"/>
      <c r="B3" s="106" t="s">
        <v>364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0" t="s">
        <v>782</v>
      </c>
      <c r="C6" s="13">
        <v>0</v>
      </c>
      <c r="D6" s="13">
        <v>0</v>
      </c>
      <c r="E6" s="15"/>
    </row>
    <row r="7" spans="1:5" x14ac:dyDescent="0.25">
      <c r="A7" s="2"/>
      <c r="B7" s="24" t="s">
        <v>783</v>
      </c>
      <c r="C7" s="14">
        <f>SUM(nota_039!C8:'nota_039'!C24)</f>
        <v>0</v>
      </c>
      <c r="D7" s="14">
        <f>SUM(nota_039!D8:'nota_039'!D24)</f>
        <v>0</v>
      </c>
      <c r="E7" s="15"/>
    </row>
    <row r="8" spans="1:5" x14ac:dyDescent="0.25">
      <c r="A8" s="2"/>
      <c r="B8" s="18" t="s">
        <v>784</v>
      </c>
      <c r="C8" s="14">
        <v>0</v>
      </c>
      <c r="D8" s="14">
        <v>0</v>
      </c>
      <c r="E8" s="15"/>
    </row>
    <row r="9" spans="1:5" x14ac:dyDescent="0.25">
      <c r="A9" s="2"/>
      <c r="B9" s="18" t="s">
        <v>785</v>
      </c>
      <c r="C9" s="14">
        <v>0</v>
      </c>
      <c r="D9" s="14">
        <v>0</v>
      </c>
      <c r="E9" s="15"/>
    </row>
    <row r="10" spans="1:5" x14ac:dyDescent="0.25">
      <c r="A10" s="2"/>
      <c r="B10" s="18" t="s">
        <v>786</v>
      </c>
      <c r="C10" s="14">
        <v>0</v>
      </c>
      <c r="D10" s="14">
        <v>0</v>
      </c>
      <c r="E10" s="15"/>
    </row>
    <row r="11" spans="1:5" x14ac:dyDescent="0.25">
      <c r="A11" s="2"/>
      <c r="B11" s="18" t="s">
        <v>787</v>
      </c>
      <c r="C11" s="14">
        <v>0</v>
      </c>
      <c r="D11" s="14">
        <v>0</v>
      </c>
      <c r="E11" s="15"/>
    </row>
    <row r="12" spans="1:5" x14ac:dyDescent="0.25">
      <c r="A12" s="2"/>
      <c r="B12" s="18" t="s">
        <v>788</v>
      </c>
      <c r="C12" s="14">
        <v>0</v>
      </c>
      <c r="D12" s="14">
        <v>0</v>
      </c>
      <c r="E12" s="15"/>
    </row>
    <row r="13" spans="1:5" x14ac:dyDescent="0.25">
      <c r="A13" s="2"/>
      <c r="B13" s="18" t="s">
        <v>789</v>
      </c>
      <c r="C13" s="14">
        <v>0</v>
      </c>
      <c r="D13" s="14">
        <v>0</v>
      </c>
      <c r="E13" s="15"/>
    </row>
    <row r="14" spans="1:5" x14ac:dyDescent="0.25">
      <c r="A14" s="2"/>
      <c r="B14" s="18" t="s">
        <v>790</v>
      </c>
      <c r="C14" s="14">
        <v>0</v>
      </c>
      <c r="D14" s="14">
        <v>0</v>
      </c>
      <c r="E14" s="15"/>
    </row>
    <row r="15" spans="1:5" x14ac:dyDescent="0.25">
      <c r="A15" s="2"/>
      <c r="B15" s="18" t="s">
        <v>791</v>
      </c>
      <c r="C15" s="14">
        <v>0</v>
      </c>
      <c r="D15" s="14">
        <v>0</v>
      </c>
      <c r="E15" s="15"/>
    </row>
    <row r="16" spans="1:5" x14ac:dyDescent="0.25">
      <c r="A16" s="2"/>
      <c r="B16" s="18" t="s">
        <v>792</v>
      </c>
      <c r="C16" s="14">
        <v>0</v>
      </c>
      <c r="D16" s="14">
        <v>0</v>
      </c>
      <c r="E16" s="15"/>
    </row>
    <row r="17" spans="1:5" x14ac:dyDescent="0.25">
      <c r="A17" s="2"/>
      <c r="B17" s="18" t="s">
        <v>793</v>
      </c>
      <c r="C17" s="14">
        <v>0</v>
      </c>
      <c r="D17" s="14">
        <v>0</v>
      </c>
      <c r="E17" s="15"/>
    </row>
    <row r="18" spans="1:5" x14ac:dyDescent="0.25">
      <c r="A18" s="2"/>
      <c r="B18" s="18" t="s">
        <v>794</v>
      </c>
      <c r="C18" s="14">
        <v>0</v>
      </c>
      <c r="D18" s="14">
        <v>0</v>
      </c>
      <c r="E18" s="15"/>
    </row>
    <row r="19" spans="1:5" x14ac:dyDescent="0.25">
      <c r="A19" s="2"/>
      <c r="B19" s="18" t="s">
        <v>795</v>
      </c>
      <c r="C19" s="14">
        <v>0</v>
      </c>
      <c r="D19" s="14">
        <v>0</v>
      </c>
      <c r="E19" s="15"/>
    </row>
    <row r="20" spans="1:5" x14ac:dyDescent="0.25">
      <c r="A20" s="2"/>
      <c r="B20" s="18" t="s">
        <v>796</v>
      </c>
      <c r="C20" s="14">
        <v>0</v>
      </c>
      <c r="D20" s="14">
        <v>0</v>
      </c>
      <c r="E20" s="15"/>
    </row>
    <row r="21" spans="1:5" x14ac:dyDescent="0.25">
      <c r="A21" s="2"/>
      <c r="B21" s="18" t="s">
        <v>797</v>
      </c>
      <c r="C21" s="14">
        <v>0</v>
      </c>
      <c r="D21" s="14">
        <v>0</v>
      </c>
      <c r="E21" s="15"/>
    </row>
    <row r="22" spans="1:5" x14ac:dyDescent="0.25">
      <c r="A22" s="2"/>
      <c r="B22" s="18" t="s">
        <v>608</v>
      </c>
      <c r="C22" s="14">
        <v>0</v>
      </c>
      <c r="D22" s="14">
        <v>0</v>
      </c>
      <c r="E22" s="15"/>
    </row>
    <row r="23" spans="1:5" x14ac:dyDescent="0.25">
      <c r="A23" s="2"/>
      <c r="B23" s="18" t="s">
        <v>608</v>
      </c>
      <c r="C23" s="14">
        <v>0</v>
      </c>
      <c r="D23" s="14">
        <v>0</v>
      </c>
      <c r="E23" s="15"/>
    </row>
    <row r="24" spans="1:5" x14ac:dyDescent="0.25">
      <c r="A24" s="2"/>
      <c r="B24" s="18" t="s">
        <v>798</v>
      </c>
      <c r="C24" s="14">
        <v>0</v>
      </c>
      <c r="D24" s="14">
        <v>0</v>
      </c>
      <c r="E24" s="15"/>
    </row>
    <row r="25" spans="1:5" x14ac:dyDescent="0.25">
      <c r="A25" s="2"/>
      <c r="B25" s="24" t="s">
        <v>799</v>
      </c>
      <c r="C25" s="14">
        <f>SUM(nota_039!C26:'nota_039'!C29)</f>
        <v>0</v>
      </c>
      <c r="D25" s="14">
        <f>SUM(nota_039!D26:'nota_039'!D29)</f>
        <v>0</v>
      </c>
      <c r="E25" s="15"/>
    </row>
    <row r="26" spans="1:5" x14ac:dyDescent="0.25">
      <c r="A26" s="2"/>
      <c r="B26" s="18" t="s">
        <v>800</v>
      </c>
      <c r="C26" s="14">
        <v>0</v>
      </c>
      <c r="D26" s="14">
        <v>0</v>
      </c>
      <c r="E26" s="15"/>
    </row>
    <row r="27" spans="1:5" x14ac:dyDescent="0.25">
      <c r="A27" s="2"/>
      <c r="B27" s="18" t="s">
        <v>801</v>
      </c>
      <c r="C27" s="14">
        <v>0</v>
      </c>
      <c r="D27" s="14">
        <v>0</v>
      </c>
      <c r="E27" s="15"/>
    </row>
    <row r="28" spans="1:5" x14ac:dyDescent="0.25">
      <c r="A28" s="2"/>
      <c r="B28" s="18" t="s">
        <v>608</v>
      </c>
      <c r="C28" s="14">
        <v>0</v>
      </c>
      <c r="D28" s="14">
        <v>0</v>
      </c>
      <c r="E28" s="15"/>
    </row>
    <row r="29" spans="1:5" x14ac:dyDescent="0.25">
      <c r="A29" s="2"/>
      <c r="B29" s="18" t="s">
        <v>608</v>
      </c>
      <c r="C29" s="14">
        <v>0</v>
      </c>
      <c r="D29" s="14">
        <v>0</v>
      </c>
      <c r="E29" s="15"/>
    </row>
    <row r="30" spans="1:5" x14ac:dyDescent="0.25">
      <c r="A30" s="2"/>
      <c r="B30" s="24" t="s">
        <v>802</v>
      </c>
      <c r="C30" s="14">
        <f>SUM(nota_039!C31:'nota_039'!C38)</f>
        <v>0</v>
      </c>
      <c r="D30" s="14">
        <f>SUM(nota_039!D31:'nota_039'!D38)</f>
        <v>0</v>
      </c>
      <c r="E30" s="15"/>
    </row>
    <row r="31" spans="1:5" x14ac:dyDescent="0.25">
      <c r="A31" s="2"/>
      <c r="B31" s="18" t="s">
        <v>803</v>
      </c>
      <c r="C31" s="14">
        <v>0</v>
      </c>
      <c r="D31" s="14">
        <v>0</v>
      </c>
      <c r="E31" s="15"/>
    </row>
    <row r="32" spans="1:5" x14ac:dyDescent="0.25">
      <c r="A32" s="2"/>
      <c r="B32" s="18" t="s">
        <v>804</v>
      </c>
      <c r="C32" s="14">
        <v>0</v>
      </c>
      <c r="D32" s="14">
        <v>0</v>
      </c>
      <c r="E32" s="15"/>
    </row>
    <row r="33" spans="1:5" x14ac:dyDescent="0.25">
      <c r="A33" s="2"/>
      <c r="B33" s="18" t="s">
        <v>805</v>
      </c>
      <c r="C33" s="14">
        <v>0</v>
      </c>
      <c r="D33" s="14">
        <v>0</v>
      </c>
      <c r="E33" s="15"/>
    </row>
    <row r="34" spans="1:5" x14ac:dyDescent="0.25">
      <c r="A34" s="2"/>
      <c r="B34" s="18" t="s">
        <v>806</v>
      </c>
      <c r="C34" s="14">
        <v>0</v>
      </c>
      <c r="D34" s="14">
        <v>0</v>
      </c>
      <c r="E34" s="15"/>
    </row>
    <row r="35" spans="1:5" x14ac:dyDescent="0.25">
      <c r="A35" s="2"/>
      <c r="B35" s="18" t="s">
        <v>807</v>
      </c>
      <c r="C35" s="14">
        <v>0</v>
      </c>
      <c r="D35" s="14">
        <v>0</v>
      </c>
      <c r="E35" s="15"/>
    </row>
    <row r="36" spans="1:5" x14ac:dyDescent="0.25">
      <c r="A36" s="2"/>
      <c r="B36" s="18" t="s">
        <v>808</v>
      </c>
      <c r="C36" s="14">
        <v>0</v>
      </c>
      <c r="D36" s="14">
        <v>0</v>
      </c>
      <c r="E36" s="15"/>
    </row>
    <row r="37" spans="1:5" x14ac:dyDescent="0.25">
      <c r="A37" s="2"/>
      <c r="B37" s="18" t="s">
        <v>608</v>
      </c>
      <c r="C37" s="14">
        <v>0</v>
      </c>
      <c r="D37" s="14">
        <v>0</v>
      </c>
      <c r="E37" s="15"/>
    </row>
    <row r="38" spans="1:5" x14ac:dyDescent="0.25">
      <c r="A38" s="2"/>
      <c r="B38" s="18" t="s">
        <v>608</v>
      </c>
      <c r="C38" s="14">
        <v>0</v>
      </c>
      <c r="D38" s="14">
        <v>0</v>
      </c>
      <c r="E38" s="15"/>
    </row>
    <row r="39" spans="1:5" x14ac:dyDescent="0.25">
      <c r="A39" s="2"/>
      <c r="B39" s="24" t="s">
        <v>809</v>
      </c>
      <c r="C39" s="14">
        <f>SUM(nota_039!C40:'nota_039'!C41)</f>
        <v>0</v>
      </c>
      <c r="D39" s="14">
        <f>SUM(nota_039!D40:'nota_039'!D41)</f>
        <v>0</v>
      </c>
      <c r="E39" s="15"/>
    </row>
    <row r="40" spans="1:5" x14ac:dyDescent="0.25">
      <c r="A40" s="2"/>
      <c r="B40" s="18" t="s">
        <v>810</v>
      </c>
      <c r="C40" s="14">
        <v>0</v>
      </c>
      <c r="D40" s="14">
        <v>0</v>
      </c>
      <c r="E40" s="15"/>
    </row>
    <row r="41" spans="1:5" x14ac:dyDescent="0.25">
      <c r="A41" s="2"/>
      <c r="B41" s="18" t="s">
        <v>608</v>
      </c>
      <c r="C41" s="14">
        <v>0</v>
      </c>
      <c r="D41" s="14">
        <v>0</v>
      </c>
      <c r="E41" s="15"/>
    </row>
    <row r="42" spans="1:5" x14ac:dyDescent="0.25">
      <c r="A42" s="2"/>
      <c r="B42" s="24" t="s">
        <v>811</v>
      </c>
      <c r="C42" s="14">
        <f>SUM(nota_039!C43:'nota_039'!C46)</f>
        <v>0</v>
      </c>
      <c r="D42" s="14">
        <f>SUM(nota_039!D43:'nota_039'!D46)</f>
        <v>0</v>
      </c>
      <c r="E42" s="15"/>
    </row>
    <row r="43" spans="1:5" x14ac:dyDescent="0.25">
      <c r="A43" s="2"/>
      <c r="B43" s="18" t="s">
        <v>796</v>
      </c>
      <c r="C43" s="14">
        <v>0</v>
      </c>
      <c r="D43" s="14">
        <v>0</v>
      </c>
      <c r="E43" s="15"/>
    </row>
    <row r="44" spans="1:5" x14ac:dyDescent="0.25">
      <c r="A44" s="2"/>
      <c r="B44" s="18" t="s">
        <v>812</v>
      </c>
      <c r="C44" s="14">
        <v>0</v>
      </c>
      <c r="D44" s="14">
        <v>0</v>
      </c>
      <c r="E44" s="15"/>
    </row>
    <row r="45" spans="1:5" x14ac:dyDescent="0.25">
      <c r="A45" s="2"/>
      <c r="B45" s="18" t="s">
        <v>608</v>
      </c>
      <c r="C45" s="14">
        <v>0</v>
      </c>
      <c r="D45" s="14">
        <v>0</v>
      </c>
      <c r="E45" s="15"/>
    </row>
    <row r="46" spans="1:5" x14ac:dyDescent="0.25">
      <c r="A46" s="2"/>
      <c r="B46" s="18" t="s">
        <v>608</v>
      </c>
      <c r="C46" s="14">
        <v>0</v>
      </c>
      <c r="D46" s="14">
        <v>0</v>
      </c>
      <c r="E46" s="15"/>
    </row>
    <row r="47" spans="1:5" x14ac:dyDescent="0.25">
      <c r="A47" s="2"/>
      <c r="B47" s="5" t="s">
        <v>813</v>
      </c>
      <c r="C47" s="13">
        <f>nota_039!C6+nota_039!C7-nota_039!C25-nota_039!C30+nota_039!C39+nota_039!C42</f>
        <v>0</v>
      </c>
      <c r="D47" s="13">
        <f>nota_039!D6+nota_039!D7-nota_039!D25-nota_039!D30+nota_039!D39+nota_039!D42</f>
        <v>0</v>
      </c>
      <c r="E47" s="15"/>
    </row>
    <row r="48" spans="1:5" x14ac:dyDescent="0.25">
      <c r="A48" s="2"/>
      <c r="B48" s="5" t="s">
        <v>814</v>
      </c>
      <c r="C48" s="13">
        <f>IF(nota_039!C47&gt;0,nota_039!C47*19/100,0)</f>
        <v>0</v>
      </c>
      <c r="D48" s="13">
        <f>IF(nota_039!D47&gt;0,nota_039!D47*19/100,0)</f>
        <v>0</v>
      </c>
      <c r="E48" s="15"/>
    </row>
    <row r="49" spans="1:5" x14ac:dyDescent="0.25">
      <c r="A49" s="2"/>
      <c r="B49" s="18" t="s">
        <v>815</v>
      </c>
      <c r="C49" s="14">
        <v>0</v>
      </c>
      <c r="D49" s="14">
        <v>0</v>
      </c>
      <c r="E49" s="15"/>
    </row>
    <row r="50" spans="1:5" x14ac:dyDescent="0.25">
      <c r="A50" s="2"/>
      <c r="B50" s="5" t="s">
        <v>816</v>
      </c>
      <c r="C50" s="13">
        <v>0</v>
      </c>
      <c r="D50" s="13">
        <v>0</v>
      </c>
      <c r="E50" s="15"/>
    </row>
    <row r="51" spans="1:5" x14ac:dyDescent="0.25">
      <c r="A51" s="2"/>
      <c r="B51" s="18" t="s">
        <v>817</v>
      </c>
      <c r="C51" s="14">
        <f>nota_076!C72-nota_076!C7</f>
        <v>0</v>
      </c>
      <c r="D51" s="14">
        <f>nota_076!D72-nota_076!D7</f>
        <v>0</v>
      </c>
      <c r="E51" s="15"/>
    </row>
    <row r="52" spans="1:5" x14ac:dyDescent="0.25">
      <c r="A52" s="2"/>
      <c r="B52" s="18" t="s">
        <v>818</v>
      </c>
      <c r="C52" s="14">
        <f>nota_077!C37-nota_077!C7</f>
        <v>0</v>
      </c>
      <c r="D52" s="14">
        <f>nota_077!D37-nota_077!D7</f>
        <v>0</v>
      </c>
      <c r="E52" s="15"/>
    </row>
    <row r="53" spans="1:5" x14ac:dyDescent="0.25">
      <c r="A53" s="2"/>
      <c r="B53" s="5" t="s">
        <v>819</v>
      </c>
      <c r="C53" s="13">
        <f>nota_039!C48+nota_039!C50-nota_039!C51+nota_039!C52</f>
        <v>0</v>
      </c>
      <c r="D53" s="13">
        <f>nota_039!D48+nota_039!D50-nota_039!D51+nota_039!D52</f>
        <v>0</v>
      </c>
      <c r="E53" s="15"/>
    </row>
    <row r="54" spans="1:5" x14ac:dyDescent="0.25">
      <c r="A54" s="1"/>
      <c r="B54" s="11"/>
      <c r="C54" s="11"/>
      <c r="D54" s="11"/>
      <c r="E54" s="1"/>
    </row>
    <row r="55" spans="1:5" x14ac:dyDescent="0.25">
      <c r="A55" s="1"/>
      <c r="B55" s="17" t="s">
        <v>502</v>
      </c>
      <c r="C55" s="17"/>
      <c r="D55" s="17"/>
      <c r="E55" s="1"/>
    </row>
    <row r="56" spans="1:5" x14ac:dyDescent="0.25">
      <c r="A56" s="2"/>
      <c r="B56" s="109"/>
      <c r="C56" s="105"/>
      <c r="D56" s="105"/>
      <c r="E56" s="15"/>
    </row>
    <row r="57" spans="1:5" x14ac:dyDescent="0.25">
      <c r="A57" s="1"/>
      <c r="B57" s="11"/>
      <c r="C57" s="11"/>
      <c r="D57" s="11"/>
      <c r="E57" s="1"/>
    </row>
  </sheetData>
  <mergeCells count="2">
    <mergeCell ref="B3:D3"/>
    <mergeCell ref="B56:D56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dimension ref="A1:E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210</v>
      </c>
      <c r="C2" s="23"/>
      <c r="D2" s="23"/>
      <c r="E2" s="1"/>
    </row>
    <row r="3" spans="1:5" x14ac:dyDescent="0.25">
      <c r="A3" s="1"/>
      <c r="B3" s="106" t="s">
        <v>365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24" t="s">
        <v>820</v>
      </c>
      <c r="C6" s="14">
        <v>0</v>
      </c>
      <c r="D6" s="14">
        <v>0</v>
      </c>
      <c r="E6" s="15"/>
    </row>
    <row r="7" spans="1:5" x14ac:dyDescent="0.25">
      <c r="A7" s="2"/>
      <c r="B7" s="24" t="s">
        <v>821</v>
      </c>
      <c r="C7" s="14">
        <v>0</v>
      </c>
      <c r="D7" s="14">
        <v>0</v>
      </c>
      <c r="E7" s="15"/>
    </row>
    <row r="8" spans="1:5" x14ac:dyDescent="0.25">
      <c r="A8" s="2"/>
      <c r="B8" s="24" t="s">
        <v>822</v>
      </c>
      <c r="C8" s="14">
        <v>0</v>
      </c>
      <c r="D8" s="14">
        <v>0</v>
      </c>
      <c r="E8" s="15"/>
    </row>
    <row r="9" spans="1:5" x14ac:dyDescent="0.25">
      <c r="A9" s="2"/>
      <c r="B9" s="10" t="s">
        <v>757</v>
      </c>
      <c r="C9" s="13">
        <f>SUM(nota_040!C6:'nota_040'!C8)</f>
        <v>0</v>
      </c>
      <c r="D9" s="13">
        <f>SUM(nota_040!D6:'nota_040'!D8)</f>
        <v>0</v>
      </c>
      <c r="E9" s="15"/>
    </row>
    <row r="10" spans="1:5" x14ac:dyDescent="0.25">
      <c r="A10" s="1"/>
      <c r="B10" s="11"/>
      <c r="C10" s="11"/>
      <c r="D10" s="11"/>
      <c r="E10" s="1"/>
    </row>
    <row r="11" spans="1:5" x14ac:dyDescent="0.25">
      <c r="A11" s="1"/>
      <c r="B11" s="17" t="s">
        <v>502</v>
      </c>
      <c r="C11" s="17"/>
      <c r="D11" s="17"/>
      <c r="E11" s="1"/>
    </row>
    <row r="12" spans="1:5" x14ac:dyDescent="0.25">
      <c r="A12" s="2"/>
      <c r="B12" s="109"/>
      <c r="C12" s="105"/>
      <c r="D12" s="105"/>
      <c r="E12" s="15"/>
    </row>
    <row r="13" spans="1:5" x14ac:dyDescent="0.25">
      <c r="A13" s="1"/>
      <c r="B13" s="11"/>
      <c r="C13" s="11"/>
      <c r="D13" s="11"/>
      <c r="E13" s="1"/>
    </row>
  </sheetData>
  <mergeCells count="2">
    <mergeCell ref="B3:D3"/>
    <mergeCell ref="B12:D12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dimension ref="A1:E1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211</v>
      </c>
      <c r="C2" s="23"/>
      <c r="D2" s="23"/>
      <c r="E2" s="1"/>
    </row>
    <row r="3" spans="1:5" x14ac:dyDescent="0.25">
      <c r="A3" s="1"/>
      <c r="B3" s="106" t="s">
        <v>366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/>
      <c r="C5" s="4" t="s">
        <v>825</v>
      </c>
      <c r="D5" s="4" t="s">
        <v>826</v>
      </c>
      <c r="E5" s="15"/>
    </row>
    <row r="6" spans="1:5" x14ac:dyDescent="0.25">
      <c r="A6" s="2"/>
      <c r="B6" s="16" t="s">
        <v>823</v>
      </c>
      <c r="C6" s="14">
        <v>0</v>
      </c>
      <c r="D6" s="14">
        <v>0</v>
      </c>
      <c r="E6" s="15"/>
    </row>
    <row r="7" spans="1:5" x14ac:dyDescent="0.25">
      <c r="A7" s="2"/>
      <c r="B7" s="16" t="s">
        <v>824</v>
      </c>
      <c r="C7" s="14">
        <v>0</v>
      </c>
      <c r="D7" s="14">
        <v>0</v>
      </c>
      <c r="E7" s="15"/>
    </row>
    <row r="8" spans="1:5" x14ac:dyDescent="0.25">
      <c r="A8" s="1"/>
      <c r="B8" s="11"/>
      <c r="C8" s="11"/>
      <c r="D8" s="11"/>
      <c r="E8" s="1"/>
    </row>
    <row r="9" spans="1:5" x14ac:dyDescent="0.25">
      <c r="A9" s="1"/>
      <c r="B9" s="17" t="s">
        <v>502</v>
      </c>
      <c r="C9" s="17"/>
      <c r="D9" s="17"/>
      <c r="E9" s="1"/>
    </row>
    <row r="10" spans="1:5" x14ac:dyDescent="0.25">
      <c r="A10" s="2"/>
      <c r="B10" s="109"/>
      <c r="C10" s="105"/>
      <c r="D10" s="105"/>
      <c r="E10" s="15"/>
    </row>
    <row r="11" spans="1:5" x14ac:dyDescent="0.25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  <pageSetUpPr fitToPage="1"/>
  </sheetPr>
  <dimension ref="A1:I60"/>
  <sheetViews>
    <sheetView view="pageLayout" topLeftCell="A23" zoomScale="90" zoomScaleNormal="100" zoomScalePageLayoutView="90" workbookViewId="0">
      <selection activeCell="D53" sqref="D53"/>
    </sheetView>
  </sheetViews>
  <sheetFormatPr defaultRowHeight="15" x14ac:dyDescent="0.25"/>
  <cols>
    <col min="1" max="1" width="2.7109375" customWidth="1"/>
    <col min="2" max="2" width="85.7109375" customWidth="1"/>
    <col min="3" max="3" width="7.7109375" customWidth="1"/>
    <col min="4" max="5" width="20.7109375" customWidth="1"/>
    <col min="6" max="6" width="2.7109375" customWidth="1"/>
    <col min="7" max="7" width="10.5703125" bestFit="1" customWidth="1"/>
    <col min="8" max="8" width="15.85546875" customWidth="1"/>
    <col min="9" max="9" width="13.42578125" bestFit="1" customWidth="1"/>
  </cols>
  <sheetData>
    <row r="1" spans="1:9" x14ac:dyDescent="0.25">
      <c r="A1" s="1"/>
      <c r="B1" s="1"/>
      <c r="C1" s="1"/>
      <c r="D1" s="42"/>
      <c r="E1" s="42"/>
      <c r="F1" s="1"/>
    </row>
    <row r="2" spans="1:9" ht="22.5" customHeight="1" x14ac:dyDescent="0.25">
      <c r="A2" s="1"/>
      <c r="B2" s="49" t="s">
        <v>2007</v>
      </c>
      <c r="C2" s="41"/>
      <c r="D2" s="103"/>
      <c r="E2" s="103"/>
      <c r="F2" s="1"/>
    </row>
    <row r="3" spans="1:9" x14ac:dyDescent="0.25">
      <c r="A3" s="1"/>
      <c r="B3" s="3"/>
      <c r="C3" s="3"/>
      <c r="D3" s="3"/>
      <c r="E3" s="3"/>
      <c r="F3" s="1"/>
    </row>
    <row r="4" spans="1:9" ht="30" x14ac:dyDescent="0.25">
      <c r="A4" s="2"/>
      <c r="B4" s="50" t="s">
        <v>1839</v>
      </c>
      <c r="C4" s="4"/>
      <c r="D4" s="50" t="s">
        <v>2008</v>
      </c>
      <c r="E4" s="50" t="s">
        <v>1713</v>
      </c>
      <c r="F4" s="15"/>
    </row>
    <row r="5" spans="1:9" ht="30" x14ac:dyDescent="0.25">
      <c r="A5" s="2"/>
      <c r="B5" s="5" t="s">
        <v>1840</v>
      </c>
      <c r="C5" s="96">
        <v>18</v>
      </c>
      <c r="D5" s="13">
        <f>[1]RZiS_k!D7+[1]RZiS_k!D8</f>
        <v>20204054.32</v>
      </c>
      <c r="E5" s="98">
        <f>RZiS_k!E7+RZiS_k!E8</f>
        <v>11623517.770000001</v>
      </c>
      <c r="F5" s="15"/>
      <c r="G5" s="33"/>
    </row>
    <row r="6" spans="1:9" x14ac:dyDescent="0.25">
      <c r="A6" s="2"/>
      <c r="B6" s="83" t="s">
        <v>1841</v>
      </c>
      <c r="C6" s="95"/>
      <c r="D6" s="35"/>
      <c r="E6" s="102"/>
      <c r="F6" s="15"/>
    </row>
    <row r="7" spans="1:9" x14ac:dyDescent="0.25">
      <c r="A7" s="2"/>
      <c r="B7" s="88" t="s">
        <v>1842</v>
      </c>
      <c r="C7" s="95"/>
      <c r="D7" s="101">
        <f>28622.88+357723.43</f>
        <v>386346.31</v>
      </c>
      <c r="E7" s="99">
        <f>71983.43+440249.55</f>
        <v>512232.98</v>
      </c>
      <c r="F7" s="15"/>
    </row>
    <row r="8" spans="1:9" ht="30" x14ac:dyDescent="0.25">
      <c r="A8" s="2"/>
      <c r="B8" s="88" t="s">
        <v>1843</v>
      </c>
      <c r="C8" s="95"/>
      <c r="D8" s="101">
        <f>953821.55+18843082.43+20804.03</f>
        <v>19817708.010000002</v>
      </c>
      <c r="E8" s="99">
        <f>917196.55+10188148.24+5940</f>
        <v>11111284.790000001</v>
      </c>
      <c r="F8" s="15"/>
    </row>
    <row r="9" spans="1:9" ht="30" x14ac:dyDescent="0.25">
      <c r="A9" s="2"/>
      <c r="B9" s="5" t="s">
        <v>1844</v>
      </c>
      <c r="C9" s="96"/>
      <c r="D9" s="13">
        <f>[1]RZiS_k!D11+[1]RZiS_k!D12</f>
        <v>18065188.929999996</v>
      </c>
      <c r="E9" s="98">
        <f>RZiS_k!E11+RZiS_k!E12</f>
        <v>9814030.7300000004</v>
      </c>
      <c r="F9" s="15"/>
      <c r="I9" s="33"/>
    </row>
    <row r="10" spans="1:9" x14ac:dyDescent="0.25">
      <c r="A10" s="2"/>
      <c r="B10" s="83" t="s">
        <v>1845</v>
      </c>
      <c r="C10" s="95"/>
      <c r="D10" s="35">
        <v>0</v>
      </c>
      <c r="E10" s="102">
        <v>0</v>
      </c>
      <c r="F10" s="15"/>
    </row>
    <row r="11" spans="1:9" x14ac:dyDescent="0.25">
      <c r="A11" s="2"/>
      <c r="B11" s="88" t="s">
        <v>1846</v>
      </c>
      <c r="C11" s="95"/>
      <c r="D11" s="94">
        <v>10915.97</v>
      </c>
      <c r="E11" s="100">
        <v>25437.47</v>
      </c>
      <c r="F11" s="15"/>
      <c r="I11" s="33"/>
    </row>
    <row r="12" spans="1:9" ht="30" x14ac:dyDescent="0.25">
      <c r="A12" s="2"/>
      <c r="B12" s="88" t="s">
        <v>1847</v>
      </c>
      <c r="C12" s="95"/>
      <c r="D12" s="94">
        <f>722492.33+17331780.63</f>
        <v>18054272.959999997</v>
      </c>
      <c r="E12" s="100">
        <f>677166.83+9111426.43</f>
        <v>9788593.2599999998</v>
      </c>
      <c r="F12" s="15"/>
      <c r="G12" s="33"/>
      <c r="H12" s="78"/>
      <c r="I12" s="47"/>
    </row>
    <row r="13" spans="1:9" x14ac:dyDescent="0.25">
      <c r="A13" s="2"/>
      <c r="B13" s="5" t="s">
        <v>1848</v>
      </c>
      <c r="C13" s="96"/>
      <c r="D13" s="13">
        <f>[1]RZiS_k!D5-[1]RZiS_k!D9</f>
        <v>2138865.3900000043</v>
      </c>
      <c r="E13" s="98">
        <f>RZiS_k!E5-RZiS_k!E9</f>
        <v>1809487.040000001</v>
      </c>
      <c r="F13" s="15"/>
      <c r="H13" s="78"/>
      <c r="I13" s="70"/>
    </row>
    <row r="14" spans="1:9" x14ac:dyDescent="0.25">
      <c r="A14" s="2"/>
      <c r="B14" s="5" t="s">
        <v>1849</v>
      </c>
      <c r="C14" s="96">
        <v>19</v>
      </c>
      <c r="D14" s="13">
        <f>58690.48+48861.73+81155.65+11102.11+69003.56+48361.33+125147.92</f>
        <v>442322.77999999997</v>
      </c>
      <c r="E14" s="98">
        <f>126766+56648.5+71116.5+115600+8497.31</f>
        <v>378628.31</v>
      </c>
      <c r="F14" s="15"/>
      <c r="G14" s="33"/>
      <c r="H14" s="33"/>
      <c r="I14" s="47"/>
    </row>
    <row r="15" spans="1:9" x14ac:dyDescent="0.25">
      <c r="A15" s="2"/>
      <c r="B15" s="5" t="s">
        <v>1850</v>
      </c>
      <c r="C15" s="96">
        <v>19</v>
      </c>
      <c r="D15" s="13">
        <f>203873.95+4326.99+17.55+40905</f>
        <v>249123.49</v>
      </c>
      <c r="E15" s="98">
        <f>236833.64+256.22+50+22</f>
        <v>237161.86000000002</v>
      </c>
      <c r="F15" s="15"/>
      <c r="G15" s="33"/>
      <c r="H15" s="60"/>
      <c r="I15" s="70"/>
    </row>
    <row r="16" spans="1:9" x14ac:dyDescent="0.25">
      <c r="A16" s="2"/>
      <c r="B16" s="5" t="s">
        <v>1851</v>
      </c>
      <c r="C16" s="96"/>
      <c r="D16" s="13">
        <f>[1]RZiS_k!D13-[1]RZiS_k!D14-[1]RZiS_k!D15</f>
        <v>1447419.1200000043</v>
      </c>
      <c r="E16" s="98">
        <f>RZiS_k!E13-RZiS_k!E14-RZiS_k!E15</f>
        <v>1193696.8700000008</v>
      </c>
      <c r="F16" s="15"/>
      <c r="H16" s="60"/>
      <c r="I16" s="70"/>
    </row>
    <row r="17" spans="1:9" x14ac:dyDescent="0.25">
      <c r="A17" s="2"/>
      <c r="B17" s="5" t="s">
        <v>1852</v>
      </c>
      <c r="C17" s="96"/>
      <c r="D17" s="13">
        <v>8064.05</v>
      </c>
      <c r="E17" s="98">
        <f>SUM(RZiS_k!E18:'RZiS_k'!E21)</f>
        <v>20721.96</v>
      </c>
      <c r="F17" s="15"/>
      <c r="I17" s="70"/>
    </row>
    <row r="18" spans="1:9" ht="30" x14ac:dyDescent="0.25">
      <c r="A18" s="2"/>
      <c r="B18" s="88" t="s">
        <v>1853</v>
      </c>
      <c r="C18" s="95"/>
      <c r="D18" s="101">
        <v>0</v>
      </c>
      <c r="E18" s="99">
        <v>0</v>
      </c>
      <c r="F18" s="15"/>
      <c r="I18" s="79"/>
    </row>
    <row r="19" spans="1:9" x14ac:dyDescent="0.25">
      <c r="A19" s="2"/>
      <c r="B19" s="88" t="s">
        <v>1854</v>
      </c>
      <c r="C19" s="95"/>
      <c r="D19" s="101">
        <v>0</v>
      </c>
      <c r="E19" s="99">
        <v>0</v>
      </c>
      <c r="F19" s="15"/>
      <c r="I19" s="78"/>
    </row>
    <row r="20" spans="1:9" ht="30" x14ac:dyDescent="0.25">
      <c r="A20" s="2"/>
      <c r="B20" s="88" t="s">
        <v>1855</v>
      </c>
      <c r="C20" s="95"/>
      <c r="D20" s="101">
        <v>0</v>
      </c>
      <c r="E20" s="99"/>
      <c r="F20" s="15"/>
      <c r="I20" s="78"/>
    </row>
    <row r="21" spans="1:9" x14ac:dyDescent="0.25">
      <c r="A21" s="2"/>
      <c r="B21" s="88" t="s">
        <v>1856</v>
      </c>
      <c r="C21" s="95"/>
      <c r="D21" s="101">
        <v>8064.05</v>
      </c>
      <c r="E21" s="99">
        <v>20721.96</v>
      </c>
      <c r="F21" s="15"/>
      <c r="I21" s="78"/>
    </row>
    <row r="22" spans="1:9" x14ac:dyDescent="0.25">
      <c r="A22" s="2"/>
      <c r="B22" s="5" t="s">
        <v>1857</v>
      </c>
      <c r="C22" s="96"/>
      <c r="D22" s="13">
        <v>10965.54</v>
      </c>
      <c r="E22" s="98">
        <f>SUM(RZiS_k!E23:'RZiS_k'!E25)</f>
        <v>3572.67</v>
      </c>
      <c r="F22" s="15"/>
      <c r="I22" s="78"/>
    </row>
    <row r="23" spans="1:9" ht="30" x14ac:dyDescent="0.25">
      <c r="A23" s="2"/>
      <c r="B23" s="88" t="s">
        <v>1858</v>
      </c>
      <c r="C23" s="95"/>
      <c r="D23" s="101">
        <v>0</v>
      </c>
      <c r="E23" s="99">
        <v>0</v>
      </c>
      <c r="F23" s="15"/>
      <c r="I23" s="78"/>
    </row>
    <row r="24" spans="1:9" x14ac:dyDescent="0.25">
      <c r="A24" s="2"/>
      <c r="B24" s="88" t="s">
        <v>1859</v>
      </c>
      <c r="C24" s="95"/>
      <c r="D24" s="101">
        <f>[1]nota_139!C12+[1]nota_139!C14+[1]nota_139!C16</f>
        <v>0</v>
      </c>
      <c r="E24" s="99">
        <f>nota_139!C12+nota_139!C14+nota_139!C16</f>
        <v>0</v>
      </c>
      <c r="F24" s="15"/>
      <c r="I24" s="78"/>
    </row>
    <row r="25" spans="1:9" x14ac:dyDescent="0.25">
      <c r="A25" s="2"/>
      <c r="B25" s="88" t="s">
        <v>1860</v>
      </c>
      <c r="C25" s="95"/>
      <c r="D25" s="101">
        <v>10965.54</v>
      </c>
      <c r="E25" s="99">
        <v>3572.67</v>
      </c>
      <c r="F25" s="15"/>
      <c r="I25" s="78"/>
    </row>
    <row r="26" spans="1:9" ht="30" x14ac:dyDescent="0.25">
      <c r="A26" s="2"/>
      <c r="B26" s="5" t="s">
        <v>1861</v>
      </c>
      <c r="C26" s="96"/>
      <c r="D26" s="13">
        <f>[1]RZiS_k!D16+[1]RZiS_k!D17-[1]RZiS_k!D22</f>
        <v>1444517.6300000043</v>
      </c>
      <c r="E26" s="98">
        <f>RZiS_k!E16+RZiS_k!E17-RZiS_k!E22</f>
        <v>1210846.1600000008</v>
      </c>
      <c r="F26" s="15"/>
      <c r="I26" s="78"/>
    </row>
    <row r="27" spans="1:9" x14ac:dyDescent="0.25">
      <c r="A27" s="2"/>
      <c r="B27" s="5" t="s">
        <v>1862</v>
      </c>
      <c r="C27" s="96"/>
      <c r="D27" s="13">
        <f>[1]RZiS_k!D28+[1]RZiS_k!D33+[1]RZiS_k!D35+[1]RZiS_k!D37+[1]RZiS_k!D38</f>
        <v>13198.88</v>
      </c>
      <c r="E27" s="98">
        <f>RZiS_k!E28+RZiS_k!E33+RZiS_k!E35+RZiS_k!E37+RZiS_k!E38</f>
        <v>0</v>
      </c>
      <c r="F27" s="15"/>
      <c r="I27" s="78"/>
    </row>
    <row r="28" spans="1:9" x14ac:dyDescent="0.25">
      <c r="A28" s="2"/>
      <c r="B28" s="88" t="s">
        <v>1863</v>
      </c>
      <c r="C28" s="95"/>
      <c r="D28" s="101">
        <f>[1]RZiS_k!D29+[1]RZiS_k!D31</f>
        <v>0</v>
      </c>
      <c r="E28" s="99">
        <f>RZiS_k!E29+RZiS_k!E31</f>
        <v>0</v>
      </c>
      <c r="F28" s="15"/>
      <c r="I28" s="78"/>
    </row>
    <row r="29" spans="1:9" x14ac:dyDescent="0.25">
      <c r="A29" s="2"/>
      <c r="B29" s="83" t="s">
        <v>1864</v>
      </c>
      <c r="C29" s="95"/>
      <c r="D29" s="101">
        <f>[1]nota_140!C8+[1]nota_140!C13</f>
        <v>0</v>
      </c>
      <c r="E29" s="99">
        <f>nota_140!C8+nota_140!C13</f>
        <v>0</v>
      </c>
      <c r="F29" s="15"/>
      <c r="I29" s="78"/>
    </row>
    <row r="30" spans="1:9" ht="30" x14ac:dyDescent="0.25">
      <c r="A30" s="2"/>
      <c r="B30" s="84" t="s">
        <v>1865</v>
      </c>
      <c r="C30" s="95"/>
      <c r="D30" s="101">
        <f>[1]nota_140!C13</f>
        <v>0</v>
      </c>
      <c r="E30" s="99">
        <f>nota_140!C13</f>
        <v>0</v>
      </c>
      <c r="F30" s="15"/>
      <c r="I30" s="78"/>
    </row>
    <row r="31" spans="1:9" x14ac:dyDescent="0.25">
      <c r="A31" s="2"/>
      <c r="B31" s="83" t="s">
        <v>1866</v>
      </c>
      <c r="C31" s="95"/>
      <c r="D31" s="101">
        <v>0</v>
      </c>
      <c r="E31" s="99">
        <f>SUM(nota_140!C9:'nota_140'!C12)+nota_140!C14</f>
        <v>0</v>
      </c>
      <c r="F31" s="15"/>
      <c r="I31" s="78"/>
    </row>
    <row r="32" spans="1:9" ht="30" x14ac:dyDescent="0.25">
      <c r="A32" s="2"/>
      <c r="B32" s="84" t="s">
        <v>1865</v>
      </c>
      <c r="C32" s="95"/>
      <c r="D32" s="101">
        <v>0</v>
      </c>
      <c r="E32" s="99">
        <f>SUM(nota_140!C9:'nota_140'!C12)</f>
        <v>0</v>
      </c>
      <c r="F32" s="15"/>
      <c r="I32" s="78"/>
    </row>
    <row r="33" spans="1:9" x14ac:dyDescent="0.25">
      <c r="A33" s="2"/>
      <c r="B33" s="88" t="s">
        <v>1867</v>
      </c>
      <c r="C33" s="95">
        <v>20</v>
      </c>
      <c r="D33" s="101">
        <v>13198.88</v>
      </c>
      <c r="E33" s="99">
        <v>0</v>
      </c>
      <c r="F33" s="15"/>
      <c r="I33" s="78"/>
    </row>
    <row r="34" spans="1:9" x14ac:dyDescent="0.25">
      <c r="A34" s="2"/>
      <c r="B34" s="83" t="s">
        <v>1841</v>
      </c>
      <c r="C34" s="95"/>
      <c r="D34" s="101">
        <v>0</v>
      </c>
      <c r="E34" s="99">
        <v>0</v>
      </c>
      <c r="F34" s="15"/>
      <c r="I34" s="78"/>
    </row>
    <row r="35" spans="1:9" ht="30" x14ac:dyDescent="0.25">
      <c r="A35" s="2"/>
      <c r="B35" s="88" t="s">
        <v>1868</v>
      </c>
      <c r="C35" s="95"/>
      <c r="D35" s="101">
        <v>0</v>
      </c>
      <c r="E35" s="99">
        <v>0</v>
      </c>
      <c r="F35" s="15"/>
      <c r="I35" s="78"/>
    </row>
    <row r="36" spans="1:9" x14ac:dyDescent="0.25">
      <c r="A36" s="2"/>
      <c r="B36" s="83" t="s">
        <v>1869</v>
      </c>
      <c r="C36" s="95"/>
      <c r="D36" s="101">
        <v>0</v>
      </c>
      <c r="E36" s="99">
        <v>0</v>
      </c>
      <c r="F36" s="15"/>
    </row>
    <row r="37" spans="1:9" x14ac:dyDescent="0.25">
      <c r="A37" s="2"/>
      <c r="B37" s="88" t="s">
        <v>1870</v>
      </c>
      <c r="C37" s="95"/>
      <c r="D37" s="101">
        <v>0</v>
      </c>
      <c r="E37" s="99">
        <v>0</v>
      </c>
      <c r="F37" s="15"/>
    </row>
    <row r="38" spans="1:9" x14ac:dyDescent="0.25">
      <c r="A38" s="2"/>
      <c r="B38" s="88" t="s">
        <v>1871</v>
      </c>
      <c r="C38" s="95"/>
      <c r="D38" s="101">
        <v>0</v>
      </c>
      <c r="E38" s="99">
        <v>0</v>
      </c>
      <c r="F38" s="15"/>
    </row>
    <row r="39" spans="1:9" x14ac:dyDescent="0.25">
      <c r="A39" s="2"/>
      <c r="B39" s="5" t="s">
        <v>1872</v>
      </c>
      <c r="C39" s="96"/>
      <c r="D39" s="13">
        <f>[1]RZiS_k!D40+[1]RZiS_k!D42+[1]RZiS_k!D44+[1]RZiS_k!D45</f>
        <v>28810.89999999998</v>
      </c>
      <c r="E39" s="98">
        <f>RZiS_k!E40+RZiS_k!E42+RZiS_k!E44+RZiS_k!E45</f>
        <v>2927.8500000000004</v>
      </c>
      <c r="F39" s="15"/>
    </row>
    <row r="40" spans="1:9" x14ac:dyDescent="0.25">
      <c r="A40" s="2"/>
      <c r="B40" s="88" t="s">
        <v>1873</v>
      </c>
      <c r="C40" s="95">
        <v>21</v>
      </c>
      <c r="D40" s="101">
        <v>2626.25</v>
      </c>
      <c r="E40" s="99">
        <v>179.74</v>
      </c>
      <c r="F40" s="15"/>
    </row>
    <row r="41" spans="1:9" x14ac:dyDescent="0.25">
      <c r="A41" s="2"/>
      <c r="B41" s="83" t="s">
        <v>1874</v>
      </c>
      <c r="C41" s="95"/>
      <c r="D41" s="101">
        <f>[1]nota_141!C9+[1]nota_141!C14</f>
        <v>0</v>
      </c>
      <c r="E41" s="99">
        <f>nota_141!C9+nota_141!C14</f>
        <v>0</v>
      </c>
      <c r="F41" s="15"/>
    </row>
    <row r="42" spans="1:9" ht="30" x14ac:dyDescent="0.25">
      <c r="A42" s="2"/>
      <c r="B42" s="88" t="s">
        <v>1875</v>
      </c>
      <c r="C42" s="95"/>
      <c r="D42" s="101">
        <v>0</v>
      </c>
      <c r="E42" s="99">
        <v>0</v>
      </c>
      <c r="F42" s="15"/>
    </row>
    <row r="43" spans="1:9" x14ac:dyDescent="0.25">
      <c r="A43" s="2"/>
      <c r="B43" s="83" t="s">
        <v>1869</v>
      </c>
      <c r="C43" s="95"/>
      <c r="D43" s="101">
        <v>0</v>
      </c>
      <c r="E43" s="99">
        <v>0</v>
      </c>
      <c r="F43" s="15"/>
    </row>
    <row r="44" spans="1:9" x14ac:dyDescent="0.25">
      <c r="A44" s="2"/>
      <c r="B44" s="88" t="s">
        <v>1876</v>
      </c>
      <c r="C44" s="95"/>
      <c r="D44" s="101">
        <v>0</v>
      </c>
      <c r="E44" s="99">
        <v>0</v>
      </c>
      <c r="F44" s="15"/>
    </row>
    <row r="45" spans="1:9" x14ac:dyDescent="0.25">
      <c r="A45" s="2"/>
      <c r="B45" s="88" t="s">
        <v>1877</v>
      </c>
      <c r="C45" s="95"/>
      <c r="D45" s="101">
        <f>153947.61-127762.96</f>
        <v>26184.64999999998</v>
      </c>
      <c r="E45" s="99">
        <f>25098.73-22350.62</f>
        <v>2748.1100000000006</v>
      </c>
      <c r="F45" s="15"/>
    </row>
    <row r="46" spans="1:9" x14ac:dyDescent="0.25">
      <c r="A46" s="2"/>
      <c r="B46" s="5" t="s">
        <v>1878</v>
      </c>
      <c r="C46" s="96"/>
      <c r="D46" s="13">
        <f>[1]RZiS_k!D26+[1]RZiS_k!D27-[1]RZiS_k!D39</f>
        <v>1428905.6100000043</v>
      </c>
      <c r="E46" s="98">
        <f>RZiS_k!E26+RZiS_k!E27-RZiS_k!E39</f>
        <v>1207918.3100000008</v>
      </c>
      <c r="F46" s="15"/>
    </row>
    <row r="47" spans="1:9" x14ac:dyDescent="0.25">
      <c r="A47" s="2"/>
      <c r="B47" s="5" t="s">
        <v>1879</v>
      </c>
      <c r="C47" s="96">
        <v>22</v>
      </c>
      <c r="D47" s="13">
        <v>301111</v>
      </c>
      <c r="E47" s="98">
        <v>263635</v>
      </c>
      <c r="F47" s="15"/>
    </row>
    <row r="48" spans="1:9" ht="30" x14ac:dyDescent="0.25">
      <c r="A48" s="2"/>
      <c r="B48" s="5" t="s">
        <v>1880</v>
      </c>
      <c r="C48" s="96"/>
      <c r="D48" s="13">
        <v>0</v>
      </c>
      <c r="E48" s="98">
        <v>0</v>
      </c>
      <c r="F48" s="15"/>
    </row>
    <row r="49" spans="1:6" x14ac:dyDescent="0.25">
      <c r="A49" s="2"/>
      <c r="B49" s="5" t="s">
        <v>1881</v>
      </c>
      <c r="C49" s="96"/>
      <c r="D49" s="13">
        <f>[1]RZiS_k!D46-[1]RZiS_k!D47-[1]RZiS_k!D48</f>
        <v>1127794.6100000043</v>
      </c>
      <c r="E49" s="98">
        <f>RZiS_k!E46-RZiS_k!E47-RZiS_k!E48</f>
        <v>944283.31000000075</v>
      </c>
      <c r="F49" s="15"/>
    </row>
    <row r="50" spans="1:6" x14ac:dyDescent="0.25">
      <c r="A50" s="1"/>
      <c r="B50" s="11"/>
      <c r="C50" s="11"/>
      <c r="D50" s="16"/>
      <c r="E50" s="11"/>
      <c r="F50" s="1"/>
    </row>
    <row r="51" spans="1:6" x14ac:dyDescent="0.25">
      <c r="A51" s="1"/>
      <c r="B51" s="11"/>
      <c r="C51" s="11"/>
      <c r="D51" s="11"/>
      <c r="E51" s="11"/>
      <c r="F51" s="1"/>
    </row>
    <row r="52" spans="1:6" x14ac:dyDescent="0.25">
      <c r="E52" s="33"/>
    </row>
    <row r="53" spans="1:6" x14ac:dyDescent="0.25">
      <c r="B53" t="s">
        <v>2006</v>
      </c>
    </row>
    <row r="54" spans="1:6" x14ac:dyDescent="0.25">
      <c r="D54" t="s">
        <v>1676</v>
      </c>
      <c r="E54" t="s">
        <v>2005</v>
      </c>
    </row>
    <row r="57" spans="1:6" x14ac:dyDescent="0.25">
      <c r="B57" t="s">
        <v>1675</v>
      </c>
    </row>
    <row r="60" spans="1:6" x14ac:dyDescent="0.25">
      <c r="E60" s="33"/>
    </row>
  </sheetData>
  <mergeCells count="1">
    <mergeCell ref="D2:E2"/>
  </mergeCells>
  <pageMargins left="0.25" right="0.25" top="0.75" bottom="0.75" header="0.3" footer="0.3"/>
  <pageSetup paperSize="9" scale="54" orientation="portrait" r:id="rId1"/>
  <headerFooter>
    <oddHeader>&amp;C&amp;"Arial Black,Standardowy"&amp;K03+000PRYMUS S.A.
Turyńska 101,43-100 Tychy</oddHeader>
  </headerFooter>
  <legacyDrawing r:id="rId2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dimension ref="A1:E2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212</v>
      </c>
      <c r="C2" s="23"/>
      <c r="D2" s="23"/>
      <c r="E2" s="1"/>
    </row>
    <row r="3" spans="1:5" x14ac:dyDescent="0.25">
      <c r="A3" s="1"/>
      <c r="B3" s="106" t="s">
        <v>367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827</v>
      </c>
      <c r="C5" s="4">
        <v>2016</v>
      </c>
      <c r="D5" s="4">
        <v>2015</v>
      </c>
      <c r="E5" s="15"/>
    </row>
    <row r="6" spans="1:5" x14ac:dyDescent="0.25">
      <c r="A6" s="2"/>
      <c r="B6" s="10" t="s">
        <v>828</v>
      </c>
      <c r="C6" s="13">
        <f>nota_042!C7+nota_042!C8+nota_042!C10+nota_042!C12</f>
        <v>0</v>
      </c>
      <c r="D6" s="13">
        <f>nota_042!D7+nota_042!D8+nota_042!D10+nota_042!D12</f>
        <v>0</v>
      </c>
      <c r="E6" s="15"/>
    </row>
    <row r="7" spans="1:5" x14ac:dyDescent="0.25">
      <c r="A7" s="2"/>
      <c r="B7" s="24" t="s">
        <v>829</v>
      </c>
      <c r="C7" s="14">
        <v>0</v>
      </c>
      <c r="D7" s="14">
        <v>0</v>
      </c>
      <c r="E7" s="15"/>
    </row>
    <row r="8" spans="1:5" x14ac:dyDescent="0.25">
      <c r="A8" s="2"/>
      <c r="B8" s="24" t="s">
        <v>830</v>
      </c>
      <c r="C8" s="14">
        <v>0</v>
      </c>
      <c r="D8" s="14">
        <v>0</v>
      </c>
      <c r="E8" s="15"/>
    </row>
    <row r="9" spans="1:5" x14ac:dyDescent="0.25">
      <c r="A9" s="2"/>
      <c r="B9" s="18" t="s">
        <v>831</v>
      </c>
      <c r="C9" s="14">
        <v>0</v>
      </c>
      <c r="D9" s="14">
        <v>0</v>
      </c>
      <c r="E9" s="15"/>
    </row>
    <row r="10" spans="1:5" x14ac:dyDescent="0.25">
      <c r="A10" s="2"/>
      <c r="B10" s="24" t="s">
        <v>832</v>
      </c>
      <c r="C10" s="14">
        <v>0</v>
      </c>
      <c r="D10" s="14">
        <v>0</v>
      </c>
      <c r="E10" s="15"/>
    </row>
    <row r="11" spans="1:5" x14ac:dyDescent="0.25">
      <c r="A11" s="2"/>
      <c r="B11" s="18" t="s">
        <v>831</v>
      </c>
      <c r="C11" s="14">
        <v>0</v>
      </c>
      <c r="D11" s="14">
        <v>0</v>
      </c>
      <c r="E11" s="15"/>
    </row>
    <row r="12" spans="1:5" x14ac:dyDescent="0.25">
      <c r="A12" s="2"/>
      <c r="B12" s="24" t="s">
        <v>833</v>
      </c>
      <c r="C12" s="14">
        <v>0</v>
      </c>
      <c r="D12" s="14">
        <v>0</v>
      </c>
      <c r="E12" s="15"/>
    </row>
    <row r="13" spans="1:5" x14ac:dyDescent="0.25">
      <c r="A13" s="2"/>
      <c r="B13" s="10" t="s">
        <v>834</v>
      </c>
      <c r="C13" s="13">
        <f>nota_042!C14+nota_042!C15+nota_042!C17+nota_042!C19</f>
        <v>0</v>
      </c>
      <c r="D13" s="13">
        <f>nota_042!D14+nota_042!D15+nota_042!D17+nota_042!D19</f>
        <v>0</v>
      </c>
      <c r="E13" s="15"/>
    </row>
    <row r="14" spans="1:5" x14ac:dyDescent="0.25">
      <c r="A14" s="2"/>
      <c r="B14" s="24" t="s">
        <v>829</v>
      </c>
      <c r="C14" s="14">
        <v>0</v>
      </c>
      <c r="D14" s="14">
        <v>0</v>
      </c>
      <c r="E14" s="15"/>
    </row>
    <row r="15" spans="1:5" x14ac:dyDescent="0.25">
      <c r="A15" s="2"/>
      <c r="B15" s="24" t="s">
        <v>830</v>
      </c>
      <c r="C15" s="14">
        <v>0</v>
      </c>
      <c r="D15" s="14">
        <v>0</v>
      </c>
      <c r="E15" s="15"/>
    </row>
    <row r="16" spans="1:5" x14ac:dyDescent="0.25">
      <c r="A16" s="2"/>
      <c r="B16" s="18" t="s">
        <v>835</v>
      </c>
      <c r="C16" s="14">
        <v>0</v>
      </c>
      <c r="D16" s="14">
        <v>0</v>
      </c>
      <c r="E16" s="15"/>
    </row>
    <row r="17" spans="1:5" x14ac:dyDescent="0.25">
      <c r="A17" s="2"/>
      <c r="B17" s="24" t="s">
        <v>832</v>
      </c>
      <c r="C17" s="14">
        <v>0</v>
      </c>
      <c r="D17" s="14">
        <v>0</v>
      </c>
      <c r="E17" s="15"/>
    </row>
    <row r="18" spans="1:5" x14ac:dyDescent="0.25">
      <c r="A18" s="2"/>
      <c r="B18" s="18" t="s">
        <v>831</v>
      </c>
      <c r="C18" s="14">
        <v>0</v>
      </c>
      <c r="D18" s="14">
        <v>0</v>
      </c>
      <c r="E18" s="15"/>
    </row>
    <row r="19" spans="1:5" x14ac:dyDescent="0.25">
      <c r="A19" s="2"/>
      <c r="B19" s="24" t="s">
        <v>833</v>
      </c>
      <c r="C19" s="14">
        <v>0</v>
      </c>
      <c r="D19" s="14">
        <v>0</v>
      </c>
      <c r="E19" s="15"/>
    </row>
    <row r="20" spans="1:5" x14ac:dyDescent="0.25">
      <c r="A20" s="1"/>
      <c r="B20" s="11"/>
      <c r="C20" s="11"/>
      <c r="D20" s="11"/>
      <c r="E20" s="1"/>
    </row>
    <row r="21" spans="1:5" x14ac:dyDescent="0.25">
      <c r="A21" s="1"/>
      <c r="B21" s="17" t="s">
        <v>502</v>
      </c>
      <c r="C21" s="17"/>
      <c r="D21" s="17"/>
      <c r="E21" s="1"/>
    </row>
    <row r="22" spans="1:5" x14ac:dyDescent="0.25">
      <c r="A22" s="2"/>
      <c r="B22" s="109"/>
      <c r="C22" s="105"/>
      <c r="D22" s="105"/>
      <c r="E22" s="15"/>
    </row>
    <row r="23" spans="1:5" x14ac:dyDescent="0.25">
      <c r="A23" s="1"/>
      <c r="B23" s="11"/>
      <c r="C23" s="11"/>
      <c r="D23" s="11"/>
      <c r="E23" s="1"/>
    </row>
  </sheetData>
  <mergeCells count="2">
    <mergeCell ref="B3:D3"/>
    <mergeCell ref="B22:D22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213</v>
      </c>
      <c r="C2" s="23"/>
      <c r="D2" s="23"/>
      <c r="E2" s="1"/>
    </row>
    <row r="3" spans="1:5" x14ac:dyDescent="0.25">
      <c r="A3" s="1"/>
      <c r="B3" s="106" t="s">
        <v>368</v>
      </c>
      <c r="C3" s="105"/>
      <c r="D3" s="105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836</v>
      </c>
      <c r="C5" s="4">
        <v>2016</v>
      </c>
      <c r="D5" s="4">
        <v>2015</v>
      </c>
      <c r="E5" s="15"/>
    </row>
    <row r="6" spans="1:5" x14ac:dyDescent="0.25">
      <c r="A6" s="2"/>
      <c r="B6" s="16" t="s">
        <v>837</v>
      </c>
      <c r="C6" s="14">
        <v>0</v>
      </c>
      <c r="D6" s="14">
        <v>0</v>
      </c>
      <c r="E6" s="15"/>
    </row>
    <row r="7" spans="1:5" x14ac:dyDescent="0.25">
      <c r="A7" s="2"/>
      <c r="B7" s="24" t="s">
        <v>100</v>
      </c>
      <c r="C7" s="14">
        <v>0</v>
      </c>
      <c r="D7" s="14">
        <v>0</v>
      </c>
      <c r="E7" s="15"/>
    </row>
    <row r="8" spans="1:5" x14ac:dyDescent="0.25">
      <c r="A8" s="2"/>
      <c r="B8" s="16" t="s">
        <v>838</v>
      </c>
      <c r="C8" s="14">
        <v>0</v>
      </c>
      <c r="D8" s="14">
        <v>0</v>
      </c>
      <c r="E8" s="15"/>
    </row>
    <row r="9" spans="1:5" x14ac:dyDescent="0.25">
      <c r="A9" s="2"/>
      <c r="B9" s="24" t="s">
        <v>100</v>
      </c>
      <c r="C9" s="14">
        <v>0</v>
      </c>
      <c r="D9" s="14">
        <v>0</v>
      </c>
      <c r="E9" s="15"/>
    </row>
    <row r="10" spans="1:5" x14ac:dyDescent="0.25">
      <c r="A10" s="2"/>
      <c r="B10" s="16" t="s">
        <v>839</v>
      </c>
      <c r="C10" s="14">
        <v>0</v>
      </c>
      <c r="D10" s="14">
        <v>0</v>
      </c>
      <c r="E10" s="15"/>
    </row>
    <row r="11" spans="1:5" x14ac:dyDescent="0.25">
      <c r="A11" s="2"/>
      <c r="B11" s="24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6" t="s">
        <v>840</v>
      </c>
      <c r="C12" s="14">
        <v>0</v>
      </c>
      <c r="D12" s="14">
        <v>0</v>
      </c>
      <c r="E12" s="15"/>
    </row>
    <row r="13" spans="1:5" x14ac:dyDescent="0.25">
      <c r="A13" s="2"/>
      <c r="B13" s="24" t="s">
        <v>100</v>
      </c>
      <c r="C13" s="14">
        <v>0</v>
      </c>
      <c r="D13" s="14">
        <v>0</v>
      </c>
      <c r="E13" s="15"/>
    </row>
    <row r="14" spans="1:5" x14ac:dyDescent="0.25">
      <c r="A14" s="2"/>
      <c r="B14" s="10" t="s">
        <v>509</v>
      </c>
      <c r="C14" s="13">
        <f>nota_043!C6+nota_043!C8+nota_043!C10+nota_043!C12</f>
        <v>0</v>
      </c>
      <c r="D14" s="13">
        <f>nota_043!D6+nota_043!D8+nota_043!D10+nota_043!D12</f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502</v>
      </c>
      <c r="C16" s="17"/>
      <c r="D16" s="17"/>
      <c r="E16" s="1"/>
    </row>
    <row r="17" spans="1:5" x14ac:dyDescent="0.25">
      <c r="A17" s="2"/>
      <c r="B17" s="109"/>
      <c r="C17" s="105"/>
      <c r="D17" s="105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214</v>
      </c>
      <c r="C2" s="23"/>
      <c r="D2" s="23"/>
      <c r="E2" s="1"/>
    </row>
    <row r="3" spans="1:5" x14ac:dyDescent="0.25">
      <c r="A3" s="1"/>
      <c r="B3" s="106" t="s">
        <v>369</v>
      </c>
      <c r="C3" s="105"/>
      <c r="D3" s="105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841</v>
      </c>
      <c r="C5" s="4">
        <v>2016</v>
      </c>
      <c r="D5" s="4">
        <v>2015</v>
      </c>
      <c r="E5" s="15"/>
    </row>
    <row r="6" spans="1:5" x14ac:dyDescent="0.25">
      <c r="A6" s="2"/>
      <c r="B6" s="16" t="s">
        <v>842</v>
      </c>
      <c r="C6" s="14">
        <v>0</v>
      </c>
      <c r="D6" s="14">
        <v>0</v>
      </c>
      <c r="E6" s="15"/>
    </row>
    <row r="7" spans="1:5" x14ac:dyDescent="0.25">
      <c r="A7" s="2"/>
      <c r="B7" s="24" t="s">
        <v>100</v>
      </c>
      <c r="C7" s="14">
        <v>0</v>
      </c>
      <c r="D7" s="14">
        <v>0</v>
      </c>
      <c r="E7" s="15"/>
    </row>
    <row r="8" spans="1:5" x14ac:dyDescent="0.25">
      <c r="A8" s="2"/>
      <c r="B8" s="16" t="s">
        <v>843</v>
      </c>
      <c r="C8" s="14">
        <v>0</v>
      </c>
      <c r="D8" s="14">
        <v>0</v>
      </c>
      <c r="E8" s="15"/>
    </row>
    <row r="9" spans="1:5" x14ac:dyDescent="0.25">
      <c r="A9" s="2"/>
      <c r="B9" s="24"/>
      <c r="C9" s="14">
        <v>0</v>
      </c>
      <c r="D9" s="14">
        <v>0</v>
      </c>
      <c r="E9" s="15"/>
    </row>
    <row r="10" spans="1:5" x14ac:dyDescent="0.25">
      <c r="A10" s="2"/>
      <c r="B10" s="16" t="s">
        <v>844</v>
      </c>
      <c r="C10" s="14">
        <v>0</v>
      </c>
      <c r="D10" s="14">
        <v>0</v>
      </c>
      <c r="E10" s="15"/>
    </row>
    <row r="11" spans="1:5" x14ac:dyDescent="0.25">
      <c r="A11" s="2"/>
      <c r="B11" s="24" t="s">
        <v>100</v>
      </c>
      <c r="C11" s="14">
        <v>0</v>
      </c>
      <c r="D11" s="14">
        <v>0</v>
      </c>
      <c r="E11" s="15"/>
    </row>
    <row r="12" spans="1:5" x14ac:dyDescent="0.25">
      <c r="A12" s="2"/>
      <c r="B12" s="16" t="s">
        <v>845</v>
      </c>
      <c r="C12" s="14">
        <v>0</v>
      </c>
      <c r="D12" s="14">
        <v>0</v>
      </c>
      <c r="E12" s="15"/>
    </row>
    <row r="13" spans="1:5" x14ac:dyDescent="0.25">
      <c r="A13" s="2"/>
      <c r="B13" s="24" t="s">
        <v>100</v>
      </c>
      <c r="C13" s="14">
        <v>0</v>
      </c>
      <c r="D13" s="14">
        <v>0</v>
      </c>
      <c r="E13" s="15"/>
    </row>
    <row r="14" spans="1:5" x14ac:dyDescent="0.25">
      <c r="A14" s="2"/>
      <c r="B14" s="10" t="s">
        <v>509</v>
      </c>
      <c r="C14" s="13">
        <f>nota_044!C6+nota_044!C8+nota_044!C10+nota_044!C12</f>
        <v>0</v>
      </c>
      <c r="D14" s="13">
        <f>nota_044!D6+nota_044!D8+nota_044!D10+nota_044!D12</f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502</v>
      </c>
      <c r="C16" s="17"/>
      <c r="D16" s="17"/>
      <c r="E16" s="1"/>
    </row>
    <row r="17" spans="1:5" x14ac:dyDescent="0.25">
      <c r="A17" s="2"/>
      <c r="B17" s="109"/>
      <c r="C17" s="105"/>
      <c r="D17" s="105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dimension ref="A1:E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215</v>
      </c>
      <c r="C2" s="23"/>
      <c r="D2" s="23"/>
      <c r="E2" s="1"/>
    </row>
    <row r="3" spans="1:5" x14ac:dyDescent="0.25">
      <c r="A3" s="1"/>
      <c r="B3" s="106" t="s">
        <v>370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ht="30" x14ac:dyDescent="0.25">
      <c r="A5" s="2"/>
      <c r="B5" s="4" t="s">
        <v>846</v>
      </c>
      <c r="C5" s="4" t="s">
        <v>850</v>
      </c>
      <c r="D5" s="4" t="s">
        <v>851</v>
      </c>
      <c r="E5" s="15"/>
    </row>
    <row r="6" spans="1:5" x14ac:dyDescent="0.25">
      <c r="A6" s="2"/>
      <c r="B6" s="16" t="s">
        <v>847</v>
      </c>
      <c r="C6" s="14">
        <v>0</v>
      </c>
      <c r="D6" s="14">
        <v>0</v>
      </c>
      <c r="E6" s="15"/>
    </row>
    <row r="7" spans="1:5" x14ac:dyDescent="0.25">
      <c r="A7" s="2"/>
      <c r="B7" s="16" t="s">
        <v>848</v>
      </c>
      <c r="C7" s="14">
        <v>0</v>
      </c>
      <c r="D7" s="14">
        <v>0</v>
      </c>
      <c r="E7" s="15"/>
    </row>
    <row r="8" spans="1:5" x14ac:dyDescent="0.25">
      <c r="A8" s="2"/>
      <c r="B8" s="16" t="s">
        <v>849</v>
      </c>
      <c r="C8" s="14">
        <v>0</v>
      </c>
      <c r="D8" s="14">
        <v>0</v>
      </c>
      <c r="E8" s="15"/>
    </row>
    <row r="9" spans="1:5" x14ac:dyDescent="0.25">
      <c r="A9" s="2"/>
      <c r="B9" s="16" t="s">
        <v>645</v>
      </c>
      <c r="C9" s="14">
        <v>0</v>
      </c>
      <c r="D9" s="14">
        <v>0</v>
      </c>
      <c r="E9" s="15"/>
    </row>
    <row r="10" spans="1:5" x14ac:dyDescent="0.25">
      <c r="A10" s="2"/>
      <c r="B10" s="16" t="s">
        <v>645</v>
      </c>
      <c r="C10" s="14">
        <v>0</v>
      </c>
      <c r="D10" s="14">
        <v>0</v>
      </c>
      <c r="E10" s="15"/>
    </row>
    <row r="11" spans="1:5" x14ac:dyDescent="0.25">
      <c r="A11" s="1"/>
      <c r="B11" s="11"/>
      <c r="C11" s="11"/>
      <c r="D11" s="11"/>
      <c r="E11" s="1"/>
    </row>
    <row r="12" spans="1:5" x14ac:dyDescent="0.25">
      <c r="A12" s="1"/>
      <c r="B12" s="17" t="s">
        <v>502</v>
      </c>
      <c r="C12" s="17"/>
      <c r="D12" s="17"/>
      <c r="E12" s="1"/>
    </row>
    <row r="13" spans="1:5" x14ac:dyDescent="0.25">
      <c r="A13" s="2"/>
      <c r="B13" s="109"/>
      <c r="C13" s="105"/>
      <c r="D13" s="105"/>
      <c r="E13" s="15"/>
    </row>
    <row r="14" spans="1:5" x14ac:dyDescent="0.25">
      <c r="A14" s="1"/>
      <c r="B14" s="11"/>
      <c r="C14" s="11"/>
      <c r="D14" s="11"/>
      <c r="E14" s="1"/>
    </row>
  </sheetData>
  <mergeCells count="2">
    <mergeCell ref="B3:D3"/>
    <mergeCell ref="B13:D13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dimension ref="A1:E10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216</v>
      </c>
      <c r="C2" s="23"/>
      <c r="D2" s="23"/>
      <c r="E2" s="1"/>
    </row>
    <row r="3" spans="1:5" x14ac:dyDescent="0.25">
      <c r="A3" s="1"/>
      <c r="B3" s="23" t="s">
        <v>371</v>
      </c>
      <c r="C3" s="23"/>
      <c r="D3" s="23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 t="s">
        <v>852</v>
      </c>
      <c r="C5" s="4">
        <v>2016</v>
      </c>
      <c r="D5" s="4">
        <v>2015</v>
      </c>
      <c r="E5" s="15"/>
    </row>
    <row r="6" spans="1:5" x14ac:dyDescent="0.25">
      <c r="A6" s="2"/>
      <c r="B6" s="24" t="s">
        <v>853</v>
      </c>
      <c r="C6" s="14">
        <v>0</v>
      </c>
      <c r="D6" s="14">
        <v>0</v>
      </c>
      <c r="E6" s="15"/>
    </row>
    <row r="7" spans="1:5" x14ac:dyDescent="0.25">
      <c r="A7" s="2"/>
      <c r="B7" s="24" t="s">
        <v>854</v>
      </c>
      <c r="C7" s="14">
        <v>0</v>
      </c>
      <c r="D7" s="14">
        <v>0</v>
      </c>
      <c r="E7" s="15"/>
    </row>
    <row r="8" spans="1:5" x14ac:dyDescent="0.25">
      <c r="A8" s="2"/>
      <c r="B8" s="24" t="s">
        <v>855</v>
      </c>
      <c r="C8" s="14">
        <v>0</v>
      </c>
      <c r="D8" s="14">
        <v>0</v>
      </c>
      <c r="E8" s="15"/>
    </row>
    <row r="9" spans="1:5" x14ac:dyDescent="0.25">
      <c r="A9" s="2"/>
      <c r="B9" s="24" t="s">
        <v>856</v>
      </c>
      <c r="C9" s="14">
        <v>0</v>
      </c>
      <c r="D9" s="14">
        <v>0</v>
      </c>
      <c r="E9" s="15"/>
    </row>
    <row r="10" spans="1:5" x14ac:dyDescent="0.25">
      <c r="A10" s="2"/>
      <c r="B10" s="24" t="s">
        <v>857</v>
      </c>
      <c r="C10" s="14">
        <v>0</v>
      </c>
      <c r="D10" s="14">
        <v>0</v>
      </c>
      <c r="E10" s="15"/>
    </row>
    <row r="11" spans="1:5" x14ac:dyDescent="0.25">
      <c r="A11" s="2"/>
      <c r="B11" s="24" t="s">
        <v>858</v>
      </c>
      <c r="C11" s="14">
        <v>0</v>
      </c>
      <c r="D11" s="14">
        <v>0</v>
      </c>
      <c r="E11" s="15"/>
    </row>
    <row r="12" spans="1:5" x14ac:dyDescent="0.25">
      <c r="A12" s="2"/>
      <c r="B12" s="10" t="s">
        <v>859</v>
      </c>
      <c r="C12" s="13">
        <f>SUM(nota_046!C6:'nota_046'!C11)</f>
        <v>0</v>
      </c>
      <c r="D12" s="13">
        <f>SUM(nota_046!D6:'nota_046'!D11)</f>
        <v>0</v>
      </c>
      <c r="E12" s="15"/>
    </row>
    <row r="13" spans="1:5" x14ac:dyDescent="0.25">
      <c r="A13" s="1"/>
      <c r="B13" s="26"/>
      <c r="C13" s="26"/>
      <c r="D13" s="26"/>
      <c r="E13" s="1"/>
    </row>
    <row r="14" spans="1:5" x14ac:dyDescent="0.25">
      <c r="A14" s="2"/>
      <c r="B14" s="10" t="s">
        <v>860</v>
      </c>
      <c r="C14" s="4">
        <v>2016</v>
      </c>
      <c r="D14" s="4">
        <v>2015</v>
      </c>
      <c r="E14" s="15"/>
    </row>
    <row r="15" spans="1:5" x14ac:dyDescent="0.25">
      <c r="A15" s="2"/>
      <c r="B15" s="24" t="s">
        <v>861</v>
      </c>
      <c r="C15" s="14">
        <f>nota_025!G6</f>
        <v>0</v>
      </c>
      <c r="D15" s="14">
        <f>nota_025!C6</f>
        <v>0</v>
      </c>
      <c r="E15" s="15"/>
    </row>
    <row r="16" spans="1:5" x14ac:dyDescent="0.25">
      <c r="A16" s="2"/>
      <c r="B16" s="24" t="s">
        <v>862</v>
      </c>
      <c r="C16" s="14">
        <f>nota_025!G7</f>
        <v>0</v>
      </c>
      <c r="D16" s="14">
        <f>nota_025!C7</f>
        <v>0</v>
      </c>
      <c r="E16" s="15"/>
    </row>
    <row r="17" spans="1:5" x14ac:dyDescent="0.25">
      <c r="A17" s="2"/>
      <c r="B17" s="24" t="s">
        <v>863</v>
      </c>
      <c r="C17" s="14">
        <f>nota_025!G14</f>
        <v>0</v>
      </c>
      <c r="D17" s="14">
        <f>nota_025!C14</f>
        <v>0</v>
      </c>
      <c r="E17" s="15"/>
    </row>
    <row r="18" spans="1:5" x14ac:dyDescent="0.25">
      <c r="A18" s="2"/>
      <c r="B18" s="10" t="s">
        <v>509</v>
      </c>
      <c r="C18" s="13">
        <f>SUM(nota_046!C15:'nota_046'!C17)</f>
        <v>0</v>
      </c>
      <c r="D18" s="13">
        <f>SUM(nota_046!D15:'nota_046'!D17)</f>
        <v>0</v>
      </c>
      <c r="E18" s="15"/>
    </row>
    <row r="19" spans="1:5" x14ac:dyDescent="0.25">
      <c r="A19" s="2"/>
      <c r="B19" s="10" t="s">
        <v>864</v>
      </c>
      <c r="C19" s="13">
        <f>nota_046!C18-nota_046!D18</f>
        <v>0</v>
      </c>
      <c r="D19" s="13">
        <v>0</v>
      </c>
      <c r="E19" s="15"/>
    </row>
    <row r="20" spans="1:5" x14ac:dyDescent="0.25">
      <c r="A20" s="1"/>
      <c r="B20" s="26"/>
      <c r="C20" s="26"/>
      <c r="D20" s="26"/>
      <c r="E20" s="1"/>
    </row>
    <row r="21" spans="1:5" x14ac:dyDescent="0.25">
      <c r="A21" s="2"/>
      <c r="B21" s="10" t="s">
        <v>865</v>
      </c>
      <c r="C21" s="4">
        <v>2016</v>
      </c>
      <c r="D21" s="4">
        <v>2015</v>
      </c>
      <c r="E21" s="15"/>
    </row>
    <row r="22" spans="1:5" x14ac:dyDescent="0.25">
      <c r="A22" s="2"/>
      <c r="B22" s="24" t="s">
        <v>866</v>
      </c>
      <c r="C22" s="14">
        <f>nota_088!C11</f>
        <v>0</v>
      </c>
      <c r="D22" s="14">
        <f>nota_088!D11</f>
        <v>0</v>
      </c>
      <c r="E22" s="15"/>
    </row>
    <row r="23" spans="1:5" x14ac:dyDescent="0.25">
      <c r="A23" s="2"/>
      <c r="B23" s="24" t="s">
        <v>867</v>
      </c>
      <c r="C23" s="14">
        <v>0</v>
      </c>
      <c r="D23" s="14">
        <v>0</v>
      </c>
      <c r="E23" s="15"/>
    </row>
    <row r="24" spans="1:5" x14ac:dyDescent="0.25">
      <c r="A24" s="2"/>
      <c r="B24" s="24" t="s">
        <v>868</v>
      </c>
      <c r="C24" s="14">
        <f>SUM(nota_037!C6:'nota_037'!C9)</f>
        <v>0</v>
      </c>
      <c r="D24" s="14">
        <f>SUM(nota_037!D6:'nota_037'!D9)</f>
        <v>0</v>
      </c>
      <c r="E24" s="15"/>
    </row>
    <row r="25" spans="1:5" x14ac:dyDescent="0.25">
      <c r="A25" s="2"/>
      <c r="B25" s="10" t="s">
        <v>509</v>
      </c>
      <c r="C25" s="13">
        <f>nota_046!C22+nota_046!C23-nota_046!C24</f>
        <v>0</v>
      </c>
      <c r="D25" s="13">
        <f>nota_046!D22+nota_046!D23-nota_046!D24</f>
        <v>0</v>
      </c>
      <c r="E25" s="15"/>
    </row>
    <row r="26" spans="1:5" x14ac:dyDescent="0.25">
      <c r="A26" s="2"/>
      <c r="B26" s="10" t="s">
        <v>869</v>
      </c>
      <c r="C26" s="13">
        <f>nota_046!D25-nota_046!C25</f>
        <v>0</v>
      </c>
      <c r="D26" s="13">
        <v>0</v>
      </c>
      <c r="E26" s="15"/>
    </row>
    <row r="27" spans="1:5" x14ac:dyDescent="0.25">
      <c r="A27" s="2"/>
      <c r="B27" s="24" t="s">
        <v>870</v>
      </c>
      <c r="C27" s="14">
        <v>0</v>
      </c>
      <c r="D27" s="14">
        <v>0</v>
      </c>
      <c r="E27" s="15"/>
    </row>
    <row r="28" spans="1:5" x14ac:dyDescent="0.25">
      <c r="A28" s="1"/>
      <c r="B28" s="26"/>
      <c r="C28" s="26"/>
      <c r="D28" s="26"/>
      <c r="E28" s="1"/>
    </row>
    <row r="29" spans="1:5" x14ac:dyDescent="0.25">
      <c r="A29" s="2"/>
      <c r="B29" s="10" t="s">
        <v>871</v>
      </c>
      <c r="C29" s="4">
        <v>2016</v>
      </c>
      <c r="D29" s="4">
        <v>2015</v>
      </c>
      <c r="E29" s="15"/>
    </row>
    <row r="30" spans="1:5" x14ac:dyDescent="0.25">
      <c r="A30" s="2"/>
      <c r="B30" s="24" t="s">
        <v>550</v>
      </c>
      <c r="C30" s="14">
        <f>nota_029!C7-nota_029!D7+nota_029!C21-nota_029!D21+nota_029!C35-nota_029!D35</f>
        <v>0</v>
      </c>
      <c r="D30" s="14">
        <f>nota_029!E7-nota_029!F7+nota_029!E21-nota_029!F21+nota_029!E35-nota_029!F35</f>
        <v>0</v>
      </c>
      <c r="E30" s="15"/>
    </row>
    <row r="31" spans="1:5" x14ac:dyDescent="0.25">
      <c r="A31" s="2"/>
      <c r="B31" s="24" t="s">
        <v>872</v>
      </c>
      <c r="C31" s="14">
        <f>nota_029!C12-nota_029!D12</f>
        <v>0</v>
      </c>
      <c r="D31" s="14">
        <f>nota_029!E12-nota_029!F12</f>
        <v>0</v>
      </c>
      <c r="E31" s="15"/>
    </row>
    <row r="32" spans="1:5" x14ac:dyDescent="0.25">
      <c r="A32" s="2"/>
      <c r="B32" s="24" t="s">
        <v>873</v>
      </c>
      <c r="C32" s="14">
        <f>nota_029!C26-nota_029!D26</f>
        <v>0</v>
      </c>
      <c r="D32" s="14">
        <f>nota_029!E26-nota_029!F26</f>
        <v>0</v>
      </c>
      <c r="E32" s="15"/>
    </row>
    <row r="33" spans="1:5" x14ac:dyDescent="0.25">
      <c r="A33" s="2"/>
      <c r="B33" s="24" t="s">
        <v>874</v>
      </c>
      <c r="C33" s="14">
        <f>nota_029!C40-nota_029!D40</f>
        <v>0</v>
      </c>
      <c r="D33" s="14">
        <f>nota_029!E40-nota_029!F40</f>
        <v>0</v>
      </c>
      <c r="E33" s="15"/>
    </row>
    <row r="34" spans="1:5" x14ac:dyDescent="0.25">
      <c r="A34" s="2"/>
      <c r="B34" s="10" t="s">
        <v>875</v>
      </c>
      <c r="C34" s="13">
        <f>SUM(nota_046!C30:'nota_046'!C33)</f>
        <v>0</v>
      </c>
      <c r="D34" s="13">
        <f>SUM(nota_046!D30:'nota_046'!D33)</f>
        <v>0</v>
      </c>
      <c r="E34" s="15"/>
    </row>
    <row r="35" spans="1:5" x14ac:dyDescent="0.25">
      <c r="A35" s="2"/>
      <c r="B35" s="10" t="s">
        <v>876</v>
      </c>
      <c r="C35" s="13">
        <f>nota_046!D34-nota_046!C34</f>
        <v>0</v>
      </c>
      <c r="D35" s="13">
        <v>0</v>
      </c>
      <c r="E35" s="15"/>
    </row>
    <row r="36" spans="1:5" x14ac:dyDescent="0.25">
      <c r="A36" s="1"/>
      <c r="B36" s="26"/>
      <c r="C36" s="26"/>
      <c r="D36" s="26"/>
      <c r="E36" s="1"/>
    </row>
    <row r="37" spans="1:5" x14ac:dyDescent="0.25">
      <c r="A37" s="2"/>
      <c r="B37" s="10" t="s">
        <v>877</v>
      </c>
      <c r="C37" s="4">
        <v>2016</v>
      </c>
      <c r="D37" s="4">
        <v>2015</v>
      </c>
      <c r="E37" s="15"/>
    </row>
    <row r="38" spans="1:5" x14ac:dyDescent="0.25">
      <c r="A38" s="2"/>
      <c r="B38" s="24" t="s">
        <v>878</v>
      </c>
      <c r="C38" s="14">
        <f>nota_030!C16+nota_030!C17+nota_030!C18+nota_030!C21</f>
        <v>0</v>
      </c>
      <c r="D38" s="14">
        <f>nota_030!D16+nota_030!D17+nota_030!D18+nota_030!D21</f>
        <v>0</v>
      </c>
      <c r="E38" s="15"/>
    </row>
    <row r="39" spans="1:5" x14ac:dyDescent="0.25">
      <c r="A39" s="2"/>
      <c r="B39" s="24" t="s">
        <v>879</v>
      </c>
      <c r="C39" s="14">
        <f>nota_030!C32+nota_030!C33+nota_030!C34+nota_030!C37</f>
        <v>0</v>
      </c>
      <c r="D39" s="14">
        <f>nota_030!D32+nota_030!D33+nota_030!D34+nota_030!D37</f>
        <v>0</v>
      </c>
      <c r="E39" s="15"/>
    </row>
    <row r="40" spans="1:5" x14ac:dyDescent="0.25">
      <c r="A40" s="2"/>
      <c r="B40" s="24" t="s">
        <v>435</v>
      </c>
      <c r="C40" s="14">
        <f>nota_030!C48+nota_030!C49+SUM(nota_030!C52:'nota_030'!C56)</f>
        <v>0</v>
      </c>
      <c r="D40" s="14">
        <f>nota_030!D48+nota_030!D49+SUM(nota_030!D52:'nota_030'!D56)</f>
        <v>0</v>
      </c>
      <c r="E40" s="15"/>
    </row>
    <row r="41" spans="1:5" x14ac:dyDescent="0.25">
      <c r="A41" s="2"/>
      <c r="B41" s="24" t="s">
        <v>436</v>
      </c>
      <c r="C41" s="14">
        <v>0</v>
      </c>
      <c r="D41" s="14">
        <v>0</v>
      </c>
      <c r="E41" s="15"/>
    </row>
    <row r="42" spans="1:5" x14ac:dyDescent="0.25">
      <c r="A42" s="2"/>
      <c r="B42" s="10" t="s">
        <v>880</v>
      </c>
      <c r="C42" s="13">
        <f>SUM(nota_046!C38:'nota_046'!C41)</f>
        <v>0</v>
      </c>
      <c r="D42" s="13">
        <f>SUM(nota_046!D38:'nota_046'!D41)</f>
        <v>0</v>
      </c>
      <c r="E42" s="15"/>
    </row>
    <row r="43" spans="1:5" x14ac:dyDescent="0.25">
      <c r="A43" s="2"/>
      <c r="B43" s="24" t="s">
        <v>881</v>
      </c>
      <c r="C43" s="14">
        <v>0</v>
      </c>
      <c r="D43" s="14">
        <v>0</v>
      </c>
      <c r="E43" s="15"/>
    </row>
    <row r="44" spans="1:5" x14ac:dyDescent="0.25">
      <c r="A44" s="2"/>
      <c r="B44" s="24" t="s">
        <v>882</v>
      </c>
      <c r="C44" s="14">
        <v>0</v>
      </c>
      <c r="D44" s="14">
        <v>0</v>
      </c>
      <c r="E44" s="15"/>
    </row>
    <row r="45" spans="1:5" x14ac:dyDescent="0.25">
      <c r="A45" s="2"/>
      <c r="B45" s="24" t="s">
        <v>883</v>
      </c>
      <c r="C45" s="14">
        <v>0</v>
      </c>
      <c r="D45" s="14">
        <v>0</v>
      </c>
      <c r="E45" s="15"/>
    </row>
    <row r="46" spans="1:5" x14ac:dyDescent="0.25">
      <c r="A46" s="2"/>
      <c r="B46" s="10" t="s">
        <v>884</v>
      </c>
      <c r="C46" s="13">
        <f>SUM(nota_046!C43:'nota_046'!C45)</f>
        <v>0</v>
      </c>
      <c r="D46" s="13">
        <f>SUM(nota_046!D43:'nota_046'!D45)</f>
        <v>0</v>
      </c>
      <c r="E46" s="15"/>
    </row>
    <row r="47" spans="1:5" x14ac:dyDescent="0.25">
      <c r="A47" s="2"/>
      <c r="B47" s="24" t="s">
        <v>885</v>
      </c>
      <c r="C47" s="14">
        <v>0</v>
      </c>
      <c r="D47" s="14">
        <v>0</v>
      </c>
      <c r="E47" s="15"/>
    </row>
    <row r="48" spans="1:5" x14ac:dyDescent="0.25">
      <c r="A48" s="2"/>
      <c r="B48" s="24" t="s">
        <v>886</v>
      </c>
      <c r="C48" s="14">
        <v>0</v>
      </c>
      <c r="D48" s="14">
        <v>0</v>
      </c>
      <c r="E48" s="15"/>
    </row>
    <row r="49" spans="1:5" x14ac:dyDescent="0.25">
      <c r="A49" s="2"/>
      <c r="B49" s="24" t="s">
        <v>887</v>
      </c>
      <c r="C49" s="14">
        <v>0</v>
      </c>
      <c r="D49" s="14">
        <v>0</v>
      </c>
      <c r="E49" s="15"/>
    </row>
    <row r="50" spans="1:5" x14ac:dyDescent="0.25">
      <c r="A50" s="2"/>
      <c r="B50" s="24" t="s">
        <v>888</v>
      </c>
      <c r="C50" s="14">
        <v>0</v>
      </c>
      <c r="D50" s="14">
        <v>0</v>
      </c>
      <c r="E50" s="15"/>
    </row>
    <row r="51" spans="1:5" x14ac:dyDescent="0.25">
      <c r="A51" s="2"/>
      <c r="B51" s="24" t="s">
        <v>889</v>
      </c>
      <c r="C51" s="14">
        <v>0</v>
      </c>
      <c r="D51" s="14">
        <v>0</v>
      </c>
      <c r="E51" s="15"/>
    </row>
    <row r="52" spans="1:5" x14ac:dyDescent="0.25">
      <c r="A52" s="2"/>
      <c r="B52" s="24" t="s">
        <v>890</v>
      </c>
      <c r="C52" s="14">
        <v>0</v>
      </c>
      <c r="D52" s="14">
        <v>0</v>
      </c>
      <c r="E52" s="15"/>
    </row>
    <row r="53" spans="1:5" x14ac:dyDescent="0.25">
      <c r="A53" s="2"/>
      <c r="B53" s="24" t="s">
        <v>891</v>
      </c>
      <c r="C53" s="14">
        <v>0</v>
      </c>
      <c r="D53" s="14">
        <v>0</v>
      </c>
      <c r="E53" s="15"/>
    </row>
    <row r="54" spans="1:5" x14ac:dyDescent="0.25">
      <c r="A54" s="2"/>
      <c r="B54" s="10" t="s">
        <v>892</v>
      </c>
      <c r="C54" s="13">
        <f>SUM(nota_046!C47:'nota_046'!C53)</f>
        <v>0</v>
      </c>
      <c r="D54" s="13">
        <f>SUM(nota_046!D47:'nota_046'!D53)</f>
        <v>0</v>
      </c>
      <c r="E54" s="15"/>
    </row>
    <row r="55" spans="1:5" x14ac:dyDescent="0.25">
      <c r="A55" s="2"/>
      <c r="B55" s="10" t="s">
        <v>893</v>
      </c>
      <c r="C55" s="13">
        <v>0</v>
      </c>
      <c r="D55" s="13">
        <v>0</v>
      </c>
      <c r="E55" s="15"/>
    </row>
    <row r="56" spans="1:5" x14ac:dyDescent="0.25">
      <c r="A56" s="2"/>
      <c r="B56" s="10" t="s">
        <v>894</v>
      </c>
      <c r="C56" s="13">
        <f>nota_046!C42-nota_046!C46-nota_046!C54-nota_046!C55</f>
        <v>0</v>
      </c>
      <c r="D56" s="13">
        <f>nota_046!D42-nota_046!D46-nota_046!D54-nota_046!D55</f>
        <v>0</v>
      </c>
      <c r="E56" s="15"/>
    </row>
    <row r="57" spans="1:5" x14ac:dyDescent="0.25">
      <c r="A57" s="2"/>
      <c r="B57" s="10" t="s">
        <v>895</v>
      </c>
      <c r="C57" s="13">
        <f>nota_046!C56-nota_046!D56</f>
        <v>0</v>
      </c>
      <c r="D57" s="13">
        <v>0</v>
      </c>
      <c r="E57" s="15"/>
    </row>
    <row r="58" spans="1:5" x14ac:dyDescent="0.25">
      <c r="A58" s="1"/>
      <c r="B58" s="26"/>
      <c r="C58" s="26"/>
      <c r="D58" s="26"/>
      <c r="E58" s="1"/>
    </row>
    <row r="59" spans="1:5" x14ac:dyDescent="0.25">
      <c r="A59" s="2"/>
      <c r="B59" s="10" t="s">
        <v>896</v>
      </c>
      <c r="C59" s="4">
        <v>2016</v>
      </c>
      <c r="D59" s="4">
        <v>2015</v>
      </c>
      <c r="E59" s="15"/>
    </row>
    <row r="60" spans="1:5" x14ac:dyDescent="0.25">
      <c r="A60" s="2"/>
      <c r="B60" s="24" t="s">
        <v>897</v>
      </c>
      <c r="C60" s="14">
        <f>nota_028!C6</f>
        <v>0</v>
      </c>
      <c r="D60" s="14">
        <f>nota_028!D6</f>
        <v>0</v>
      </c>
      <c r="E60" s="15"/>
    </row>
    <row r="61" spans="1:5" x14ac:dyDescent="0.25">
      <c r="A61" s="2"/>
      <c r="B61" s="24" t="s">
        <v>898</v>
      </c>
      <c r="C61" s="14">
        <f>nota_028!C23</f>
        <v>0</v>
      </c>
      <c r="D61" s="14">
        <f>nota_028!D23</f>
        <v>0</v>
      </c>
      <c r="E61" s="15"/>
    </row>
    <row r="62" spans="1:5" x14ac:dyDescent="0.25">
      <c r="A62" s="2"/>
      <c r="B62" s="10" t="s">
        <v>509</v>
      </c>
      <c r="C62" s="13">
        <f>SUM(nota_046!C60:'nota_046'!C61)</f>
        <v>0</v>
      </c>
      <c r="D62" s="13">
        <f>SUM(nota_046!D60:'nota_046'!D61)</f>
        <v>0</v>
      </c>
      <c r="E62" s="15"/>
    </row>
    <row r="63" spans="1:5" x14ac:dyDescent="0.25">
      <c r="A63" s="2"/>
      <c r="B63" s="10" t="s">
        <v>899</v>
      </c>
      <c r="C63" s="13">
        <f>nota_046!D62-nota_046!C62</f>
        <v>0</v>
      </c>
      <c r="D63" s="13">
        <f>nota_046!E62-nota_046!D62</f>
        <v>0</v>
      </c>
      <c r="E63" s="15"/>
    </row>
    <row r="64" spans="1:5" x14ac:dyDescent="0.25">
      <c r="A64" s="2"/>
      <c r="B64" s="24" t="s">
        <v>900</v>
      </c>
      <c r="C64" s="14">
        <f>nota_028!C38</f>
        <v>0</v>
      </c>
      <c r="D64" s="14">
        <f>nota_028!D38</f>
        <v>0</v>
      </c>
      <c r="E64" s="15"/>
    </row>
    <row r="65" spans="1:5" x14ac:dyDescent="0.25">
      <c r="A65" s="2"/>
      <c r="B65" s="24" t="s">
        <v>901</v>
      </c>
      <c r="C65" s="14">
        <f>nota_028!C47+nota_028!C56</f>
        <v>0</v>
      </c>
      <c r="D65" s="14">
        <f>nota_028!D47+nota_028!D56</f>
        <v>0</v>
      </c>
      <c r="E65" s="15"/>
    </row>
    <row r="66" spans="1:5" x14ac:dyDescent="0.25">
      <c r="A66" s="2"/>
      <c r="B66" s="24" t="s">
        <v>902</v>
      </c>
      <c r="C66" s="14">
        <f>nota_028!C50+nota_028!C59</f>
        <v>0</v>
      </c>
      <c r="D66" s="14">
        <f>nota_028!D50+nota_028!D59</f>
        <v>0</v>
      </c>
      <c r="E66" s="15"/>
    </row>
    <row r="67" spans="1:5" x14ac:dyDescent="0.25">
      <c r="A67" s="2"/>
      <c r="B67" s="10" t="s">
        <v>509</v>
      </c>
      <c r="C67" s="13">
        <f>SUM(nota_046!C64:'nota_046'!C66)</f>
        <v>0</v>
      </c>
      <c r="D67" s="13">
        <f>SUM(nota_046!D64:'nota_046'!D66)</f>
        <v>0</v>
      </c>
      <c r="E67" s="15"/>
    </row>
    <row r="68" spans="1:5" x14ac:dyDescent="0.25">
      <c r="A68" s="2"/>
      <c r="B68" s="10" t="s">
        <v>903</v>
      </c>
      <c r="C68" s="13">
        <f>nota_046!C67-nota_046!D67</f>
        <v>0</v>
      </c>
      <c r="D68" s="13">
        <v>0</v>
      </c>
      <c r="E68" s="15"/>
    </row>
    <row r="69" spans="1:5" x14ac:dyDescent="0.25">
      <c r="A69" s="2"/>
      <c r="B69" s="10" t="s">
        <v>904</v>
      </c>
      <c r="C69" s="13">
        <f>nota_046!C63+nota_046!C68</f>
        <v>0</v>
      </c>
      <c r="D69" s="13">
        <f>nota_046!D63+nota_046!D68</f>
        <v>0</v>
      </c>
      <c r="E69" s="15"/>
    </row>
    <row r="70" spans="1:5" x14ac:dyDescent="0.25">
      <c r="A70" s="1"/>
      <c r="B70" s="26"/>
      <c r="C70" s="26"/>
      <c r="D70" s="26"/>
      <c r="E70" s="1"/>
    </row>
    <row r="71" spans="1:5" x14ac:dyDescent="0.25">
      <c r="A71" s="2"/>
      <c r="B71" s="10" t="s">
        <v>905</v>
      </c>
      <c r="C71" s="4">
        <v>2016</v>
      </c>
      <c r="D71" s="4">
        <v>2015</v>
      </c>
      <c r="E71" s="15"/>
    </row>
    <row r="72" spans="1:5" x14ac:dyDescent="0.25">
      <c r="A72" s="2"/>
      <c r="B72" s="24" t="s">
        <v>906</v>
      </c>
      <c r="C72" s="14">
        <v>0</v>
      </c>
      <c r="D72" s="14">
        <v>0</v>
      </c>
      <c r="E72" s="15"/>
    </row>
    <row r="73" spans="1:5" x14ac:dyDescent="0.25">
      <c r="A73" s="2"/>
      <c r="B73" s="24" t="s">
        <v>907</v>
      </c>
      <c r="C73" s="14">
        <v>0</v>
      </c>
      <c r="D73" s="14">
        <v>0</v>
      </c>
      <c r="E73" s="15"/>
    </row>
    <row r="74" spans="1:5" x14ac:dyDescent="0.25">
      <c r="A74" s="2"/>
      <c r="B74" s="24" t="s">
        <v>908</v>
      </c>
      <c r="C74" s="14">
        <v>0</v>
      </c>
      <c r="D74" s="14">
        <v>0</v>
      </c>
      <c r="E74" s="15"/>
    </row>
    <row r="75" spans="1:5" x14ac:dyDescent="0.25">
      <c r="A75" s="2"/>
      <c r="B75" s="24" t="s">
        <v>909</v>
      </c>
      <c r="C75" s="14">
        <v>0</v>
      </c>
      <c r="D75" s="14">
        <v>0</v>
      </c>
      <c r="E75" s="15"/>
    </row>
    <row r="76" spans="1:5" x14ac:dyDescent="0.25">
      <c r="A76" s="2"/>
      <c r="B76" s="24" t="s">
        <v>910</v>
      </c>
      <c r="C76" s="14">
        <v>0</v>
      </c>
      <c r="D76" s="14">
        <v>0</v>
      </c>
      <c r="E76" s="15"/>
    </row>
    <row r="77" spans="1:5" x14ac:dyDescent="0.25">
      <c r="A77" s="2"/>
      <c r="B77" s="24" t="s">
        <v>911</v>
      </c>
      <c r="C77" s="14">
        <v>0</v>
      </c>
      <c r="D77" s="14">
        <v>0</v>
      </c>
      <c r="E77" s="15"/>
    </row>
    <row r="78" spans="1:5" x14ac:dyDescent="0.25">
      <c r="A78" s="2"/>
      <c r="B78" s="10" t="s">
        <v>509</v>
      </c>
      <c r="C78" s="13">
        <f>SUM(nota_046!C72:'nota_046'!C77)</f>
        <v>0</v>
      </c>
      <c r="D78" s="13">
        <f>SUM(nota_046!D72:'nota_046'!D77)</f>
        <v>0</v>
      </c>
      <c r="E78" s="15"/>
    </row>
    <row r="79" spans="1:5" x14ac:dyDescent="0.25">
      <c r="A79" s="2"/>
      <c r="B79" s="10" t="s">
        <v>864</v>
      </c>
      <c r="C79" s="13">
        <f>nota_046!C78-nota_046!D78</f>
        <v>0</v>
      </c>
      <c r="D79" s="13">
        <v>0</v>
      </c>
      <c r="E79" s="15"/>
    </row>
    <row r="80" spans="1:5" x14ac:dyDescent="0.25">
      <c r="A80" s="1"/>
      <c r="B80" s="26"/>
      <c r="C80" s="26"/>
      <c r="D80" s="26"/>
      <c r="E80" s="1"/>
    </row>
    <row r="81" spans="1:5" x14ac:dyDescent="0.25">
      <c r="A81" s="2"/>
      <c r="B81" s="10" t="s">
        <v>912</v>
      </c>
      <c r="C81" s="4">
        <v>2016</v>
      </c>
      <c r="D81" s="4">
        <v>2015</v>
      </c>
      <c r="E81" s="15"/>
    </row>
    <row r="82" spans="1:5" x14ac:dyDescent="0.25">
      <c r="A82" s="2"/>
      <c r="B82" s="24" t="s">
        <v>913</v>
      </c>
      <c r="C82" s="14">
        <f>nota_132!C6</f>
        <v>1178.6199999999999</v>
      </c>
      <c r="D82" s="14">
        <f>nota_132!D6</f>
        <v>958</v>
      </c>
      <c r="E82" s="15"/>
    </row>
    <row r="83" spans="1:5" x14ac:dyDescent="0.25">
      <c r="A83" s="2"/>
      <c r="B83" s="24" t="s">
        <v>914</v>
      </c>
      <c r="C83" s="14">
        <f>nota_132!C7</f>
        <v>3991348.2500000005</v>
      </c>
      <c r="D83" s="14">
        <f>nota_132!D7</f>
        <v>2602577.9299999997</v>
      </c>
      <c r="E83" s="15"/>
    </row>
    <row r="84" spans="1:5" x14ac:dyDescent="0.25">
      <c r="A84" s="2"/>
      <c r="B84" s="24" t="s">
        <v>915</v>
      </c>
      <c r="C84" s="14">
        <v>0</v>
      </c>
      <c r="D84" s="14">
        <v>0</v>
      </c>
      <c r="E84" s="15"/>
    </row>
    <row r="85" spans="1:5" x14ac:dyDescent="0.25">
      <c r="A85" s="2"/>
      <c r="B85" s="24" t="s">
        <v>916</v>
      </c>
      <c r="C85" s="14">
        <f>SUM(nota_046!C86:'nota_046'!C88)</f>
        <v>0</v>
      </c>
      <c r="D85" s="14">
        <f>SUM(nota_046!D86:'nota_046'!D88)</f>
        <v>0</v>
      </c>
      <c r="E85" s="15"/>
    </row>
    <row r="86" spans="1:5" x14ac:dyDescent="0.25">
      <c r="A86" s="2"/>
      <c r="B86" s="18" t="s">
        <v>917</v>
      </c>
      <c r="C86" s="14">
        <v>0</v>
      </c>
      <c r="D86" s="14">
        <v>0</v>
      </c>
      <c r="E86" s="15"/>
    </row>
    <row r="87" spans="1:5" x14ac:dyDescent="0.25">
      <c r="A87" s="2"/>
      <c r="B87" s="18" t="s">
        <v>918</v>
      </c>
      <c r="C87" s="14">
        <v>0</v>
      </c>
      <c r="D87" s="14">
        <v>0</v>
      </c>
      <c r="E87" s="15"/>
    </row>
    <row r="88" spans="1:5" x14ac:dyDescent="0.25">
      <c r="A88" s="2"/>
      <c r="B88" s="18" t="s">
        <v>486</v>
      </c>
      <c r="C88" s="14">
        <v>0</v>
      </c>
      <c r="D88" s="14">
        <v>0</v>
      </c>
      <c r="E88" s="15"/>
    </row>
    <row r="89" spans="1:5" x14ac:dyDescent="0.25">
      <c r="A89" s="2"/>
      <c r="B89" s="10" t="s">
        <v>919</v>
      </c>
      <c r="C89" s="13">
        <f>nota_046!C82+nota_046!C83+nota_046!C84+nota_046!C85</f>
        <v>3992526.8700000006</v>
      </c>
      <c r="D89" s="13">
        <f>nota_046!D82+nota_046!D83+nota_046!D84+nota_046!D85</f>
        <v>2603535.9299999997</v>
      </c>
      <c r="E89" s="15"/>
    </row>
    <row r="90" spans="1:5" x14ac:dyDescent="0.25">
      <c r="A90" s="2"/>
      <c r="B90" s="10" t="s">
        <v>920</v>
      </c>
      <c r="C90" s="13">
        <f>nota_046!C89-nota_046!D89</f>
        <v>1388990.9400000009</v>
      </c>
      <c r="D90" s="13">
        <v>0</v>
      </c>
      <c r="E90" s="15"/>
    </row>
    <row r="91" spans="1:5" x14ac:dyDescent="0.25">
      <c r="A91" s="2"/>
      <c r="B91" s="24" t="s">
        <v>921</v>
      </c>
      <c r="C91" s="14">
        <v>0</v>
      </c>
      <c r="D91" s="14">
        <v>0</v>
      </c>
      <c r="E91" s="15"/>
    </row>
    <row r="92" spans="1:5" x14ac:dyDescent="0.25">
      <c r="A92" s="2"/>
      <c r="B92" s="10" t="s">
        <v>922</v>
      </c>
      <c r="C92" s="13">
        <f>nota_046!D91-nota_046!C91</f>
        <v>0</v>
      </c>
      <c r="D92" s="13">
        <v>0</v>
      </c>
      <c r="E92" s="15"/>
    </row>
    <row r="93" spans="1:5" x14ac:dyDescent="0.25">
      <c r="A93" s="2"/>
      <c r="B93" s="10" t="s">
        <v>923</v>
      </c>
      <c r="C93" s="13">
        <v>0</v>
      </c>
      <c r="D93" s="13">
        <v>0</v>
      </c>
      <c r="E93" s="15"/>
    </row>
    <row r="94" spans="1:5" x14ac:dyDescent="0.25">
      <c r="A94" s="1"/>
      <c r="B94" s="11"/>
      <c r="C94" s="11"/>
      <c r="D94" s="11"/>
      <c r="E94" s="1"/>
    </row>
    <row r="95" spans="1:5" x14ac:dyDescent="0.25">
      <c r="A95" s="1"/>
      <c r="B95" s="17" t="s">
        <v>924</v>
      </c>
      <c r="C95" s="17"/>
      <c r="D95" s="17"/>
      <c r="E95" s="1"/>
    </row>
    <row r="96" spans="1:5" x14ac:dyDescent="0.25">
      <c r="A96" s="2"/>
      <c r="B96" s="109"/>
      <c r="C96" s="105"/>
      <c r="D96" s="105"/>
      <c r="E96" s="15"/>
    </row>
    <row r="97" spans="1:5" x14ac:dyDescent="0.25">
      <c r="A97" s="1"/>
      <c r="B97" s="11"/>
      <c r="C97" s="11"/>
      <c r="D97" s="11"/>
      <c r="E97" s="1"/>
    </row>
    <row r="98" spans="1:5" x14ac:dyDescent="0.25">
      <c r="A98" s="1"/>
      <c r="B98" s="17" t="s">
        <v>502</v>
      </c>
      <c r="C98" s="17"/>
      <c r="D98" s="17"/>
      <c r="E98" s="1"/>
    </row>
    <row r="99" spans="1:5" x14ac:dyDescent="0.25">
      <c r="A99" s="2"/>
      <c r="B99" s="109"/>
      <c r="C99" s="105"/>
      <c r="D99" s="105"/>
      <c r="E99" s="15"/>
    </row>
    <row r="100" spans="1:5" x14ac:dyDescent="0.25">
      <c r="A100" s="1"/>
      <c r="B100" s="11"/>
      <c r="C100" s="11"/>
      <c r="D100" s="11"/>
      <c r="E100" s="1"/>
    </row>
  </sheetData>
  <mergeCells count="2">
    <mergeCell ref="B96:D96"/>
    <mergeCell ref="B99:D99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dimension ref="A1:D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2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217</v>
      </c>
      <c r="C2" s="23"/>
      <c r="D2" s="1"/>
    </row>
    <row r="3" spans="1:4" x14ac:dyDescent="0.25">
      <c r="A3" s="1"/>
      <c r="B3" s="106" t="s">
        <v>372</v>
      </c>
      <c r="C3" s="105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925</v>
      </c>
      <c r="C5" s="4" t="s">
        <v>926</v>
      </c>
      <c r="D5" s="15"/>
    </row>
    <row r="6" spans="1:4" x14ac:dyDescent="0.25">
      <c r="A6" s="2"/>
      <c r="B6" s="16"/>
      <c r="C6" s="14">
        <v>0</v>
      </c>
      <c r="D6" s="15"/>
    </row>
    <row r="7" spans="1:4" x14ac:dyDescent="0.25">
      <c r="A7" s="2"/>
      <c r="B7" s="16"/>
      <c r="C7" s="14">
        <v>0</v>
      </c>
      <c r="D7" s="15"/>
    </row>
    <row r="8" spans="1:4" x14ac:dyDescent="0.25">
      <c r="A8" s="2"/>
      <c r="B8" s="16"/>
      <c r="C8" s="14">
        <v>0</v>
      </c>
      <c r="D8" s="15"/>
    </row>
    <row r="9" spans="1:4" x14ac:dyDescent="0.25">
      <c r="A9" s="1"/>
      <c r="B9" s="11"/>
      <c r="C9" s="11"/>
      <c r="D9" s="1"/>
    </row>
    <row r="10" spans="1:4" x14ac:dyDescent="0.25">
      <c r="A10" s="1"/>
      <c r="B10" s="17" t="s">
        <v>502</v>
      </c>
      <c r="C10" s="17"/>
      <c r="D10" s="1"/>
    </row>
    <row r="11" spans="1:4" x14ac:dyDescent="0.25">
      <c r="A11" s="2"/>
      <c r="B11" s="109"/>
      <c r="C11" s="105"/>
      <c r="D11" s="15"/>
    </row>
    <row r="12" spans="1:4" x14ac:dyDescent="0.25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G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4.7109375" customWidth="1"/>
    <col min="3" max="4" width="20.7109375" customWidth="1"/>
    <col min="5" max="6" width="4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218</v>
      </c>
      <c r="C2" s="23"/>
      <c r="D2" s="23"/>
      <c r="E2" s="23"/>
      <c r="F2" s="23"/>
      <c r="G2" s="1"/>
    </row>
    <row r="3" spans="1:7" x14ac:dyDescent="0.25">
      <c r="A3" s="1"/>
      <c r="B3" s="106" t="s">
        <v>373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150" x14ac:dyDescent="0.25">
      <c r="A5" s="2"/>
      <c r="B5" s="4" t="s">
        <v>927</v>
      </c>
      <c r="C5" s="4" t="s">
        <v>928</v>
      </c>
      <c r="D5" s="4" t="s">
        <v>929</v>
      </c>
      <c r="E5" s="4" t="s">
        <v>930</v>
      </c>
      <c r="F5" s="4" t="s">
        <v>931</v>
      </c>
      <c r="G5" s="15"/>
    </row>
    <row r="6" spans="1:7" x14ac:dyDescent="0.25">
      <c r="A6" s="2"/>
      <c r="B6" s="16"/>
      <c r="C6" s="16"/>
      <c r="D6" s="14">
        <v>0</v>
      </c>
      <c r="E6" s="16"/>
      <c r="F6" s="16"/>
      <c r="G6" s="15"/>
    </row>
    <row r="7" spans="1:7" x14ac:dyDescent="0.25">
      <c r="A7" s="2"/>
      <c r="B7" s="16"/>
      <c r="C7" s="16"/>
      <c r="D7" s="14">
        <v>0</v>
      </c>
      <c r="E7" s="16"/>
      <c r="F7" s="16"/>
      <c r="G7" s="15"/>
    </row>
    <row r="8" spans="1:7" x14ac:dyDescent="0.25">
      <c r="A8" s="2"/>
      <c r="B8" s="16"/>
      <c r="C8" s="16"/>
      <c r="D8" s="14">
        <v>0</v>
      </c>
      <c r="E8" s="16"/>
      <c r="F8" s="16"/>
      <c r="G8" s="15"/>
    </row>
    <row r="9" spans="1:7" x14ac:dyDescent="0.25">
      <c r="A9" s="2"/>
      <c r="B9" s="16"/>
      <c r="C9" s="16"/>
      <c r="D9" s="14">
        <v>0</v>
      </c>
      <c r="E9" s="16"/>
      <c r="F9" s="16"/>
      <c r="G9" s="15"/>
    </row>
    <row r="10" spans="1:7" x14ac:dyDescent="0.25">
      <c r="A10" s="2"/>
      <c r="B10" s="16"/>
      <c r="C10" s="16"/>
      <c r="D10" s="14">
        <v>0</v>
      </c>
      <c r="E10" s="16"/>
      <c r="F10" s="16"/>
      <c r="G10" s="15"/>
    </row>
    <row r="11" spans="1:7" x14ac:dyDescent="0.25">
      <c r="A11" s="2"/>
      <c r="B11" s="16"/>
      <c r="C11" s="16"/>
      <c r="D11" s="14">
        <v>0</v>
      </c>
      <c r="E11" s="16"/>
      <c r="F11" s="16"/>
      <c r="G11" s="15"/>
    </row>
    <row r="12" spans="1:7" x14ac:dyDescent="0.25">
      <c r="A12" s="2"/>
      <c r="B12" s="16"/>
      <c r="C12" s="16"/>
      <c r="D12" s="14">
        <v>0</v>
      </c>
      <c r="E12" s="16"/>
      <c r="F12" s="16"/>
      <c r="G12" s="15"/>
    </row>
    <row r="13" spans="1:7" x14ac:dyDescent="0.25">
      <c r="A13" s="2"/>
      <c r="B13" s="16"/>
      <c r="C13" s="16"/>
      <c r="D13" s="14">
        <v>0</v>
      </c>
      <c r="E13" s="16"/>
      <c r="F13" s="16"/>
      <c r="G13" s="15"/>
    </row>
    <row r="14" spans="1:7" x14ac:dyDescent="0.25">
      <c r="A14" s="2"/>
      <c r="B14" s="10" t="s">
        <v>757</v>
      </c>
      <c r="C14" s="10"/>
      <c r="D14" s="13">
        <f>SUM(nota_048!D6:'nota_048'!D13)</f>
        <v>0</v>
      </c>
      <c r="E14" s="10"/>
      <c r="F14" s="10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  <row r="16" spans="1:7" x14ac:dyDescent="0.25">
      <c r="A16" s="1"/>
      <c r="B16" s="17" t="s">
        <v>502</v>
      </c>
      <c r="C16" s="17"/>
      <c r="D16" s="17"/>
      <c r="E16" s="17"/>
      <c r="F16" s="17"/>
      <c r="G16" s="1"/>
    </row>
    <row r="17" spans="1:7" x14ac:dyDescent="0.25">
      <c r="A17" s="2"/>
      <c r="B17" s="109"/>
      <c r="C17" s="105"/>
      <c r="D17" s="105"/>
      <c r="E17" s="105"/>
      <c r="F17" s="105"/>
      <c r="G17" s="15"/>
    </row>
    <row r="18" spans="1:7" x14ac:dyDescent="0.25">
      <c r="A18" s="1"/>
      <c r="B18" s="11"/>
      <c r="C18" s="11"/>
      <c r="D18" s="11"/>
      <c r="E18" s="11"/>
      <c r="F18" s="11"/>
      <c r="G18" s="1"/>
    </row>
  </sheetData>
  <mergeCells count="2">
    <mergeCell ref="B3:F3"/>
    <mergeCell ref="B17:F17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700-000000000000}">
  <dimension ref="A1:E15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219</v>
      </c>
      <c r="C2" s="23"/>
      <c r="D2" s="23"/>
      <c r="E2" s="1"/>
    </row>
    <row r="3" spans="1:5" x14ac:dyDescent="0.25">
      <c r="A3" s="1"/>
      <c r="B3" s="106" t="s">
        <v>374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ht="45" x14ac:dyDescent="0.25">
      <c r="A5" s="2"/>
      <c r="B5" s="10"/>
      <c r="C5" s="4" t="s">
        <v>938</v>
      </c>
      <c r="D5" s="4" t="s">
        <v>939</v>
      </c>
      <c r="E5" s="15"/>
    </row>
    <row r="6" spans="1:5" x14ac:dyDescent="0.25">
      <c r="A6" s="2"/>
      <c r="B6" s="10" t="s">
        <v>932</v>
      </c>
      <c r="C6" s="13">
        <f>SUM(nota_049!C7:'nota_049'!C11)</f>
        <v>4.25</v>
      </c>
      <c r="D6" s="13">
        <f>SUM(nota_049!D7:'nota_049'!D11)</f>
        <v>0</v>
      </c>
      <c r="E6" s="15"/>
    </row>
    <row r="7" spans="1:5" x14ac:dyDescent="0.25">
      <c r="A7" s="2"/>
      <c r="B7" s="24" t="s">
        <v>933</v>
      </c>
      <c r="C7" s="14">
        <v>4.25</v>
      </c>
      <c r="D7" s="14">
        <v>0</v>
      </c>
      <c r="E7" s="15"/>
    </row>
    <row r="8" spans="1:5" x14ac:dyDescent="0.25">
      <c r="A8" s="2"/>
      <c r="B8" s="24" t="s">
        <v>934</v>
      </c>
      <c r="C8" s="14">
        <v>0</v>
      </c>
      <c r="D8" s="14">
        <v>0</v>
      </c>
      <c r="E8" s="15"/>
    </row>
    <row r="9" spans="1:5" x14ac:dyDescent="0.25">
      <c r="A9" s="2"/>
      <c r="B9" s="24" t="s">
        <v>935</v>
      </c>
      <c r="C9" s="14">
        <v>0</v>
      </c>
      <c r="D9" s="14">
        <v>0</v>
      </c>
      <c r="E9" s="15"/>
    </row>
    <row r="10" spans="1:5" x14ac:dyDescent="0.25">
      <c r="A10" s="2"/>
      <c r="B10" s="24" t="s">
        <v>936</v>
      </c>
      <c r="C10" s="14">
        <v>0</v>
      </c>
      <c r="D10" s="14">
        <v>0</v>
      </c>
      <c r="E10" s="15"/>
    </row>
    <row r="11" spans="1:5" x14ac:dyDescent="0.25">
      <c r="A11" s="2"/>
      <c r="B11" s="24" t="s">
        <v>937</v>
      </c>
      <c r="C11" s="14">
        <v>0</v>
      </c>
      <c r="D11" s="14"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502</v>
      </c>
      <c r="C13" s="17"/>
      <c r="D13" s="17"/>
      <c r="E13" s="1"/>
    </row>
    <row r="14" spans="1:5" x14ac:dyDescent="0.25">
      <c r="A14" s="2"/>
      <c r="B14" s="109"/>
      <c r="C14" s="105"/>
      <c r="D14" s="105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800-000000000000}">
  <dimension ref="A1:E37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220</v>
      </c>
      <c r="C2" s="23"/>
      <c r="D2" s="23"/>
      <c r="E2" s="1"/>
    </row>
    <row r="3" spans="1:5" x14ac:dyDescent="0.25">
      <c r="A3" s="1"/>
      <c r="B3" s="106" t="s">
        <v>375</v>
      </c>
      <c r="C3" s="105"/>
      <c r="D3" s="105"/>
      <c r="E3" s="1"/>
    </row>
    <row r="4" spans="1:5" x14ac:dyDescent="0.25">
      <c r="A4" s="1"/>
      <c r="B4" s="17"/>
      <c r="C4" s="17"/>
      <c r="D4" s="17"/>
      <c r="E4" s="1"/>
    </row>
    <row r="5" spans="1:5" x14ac:dyDescent="0.25">
      <c r="A5" s="2"/>
      <c r="B5" s="4" t="s">
        <v>940</v>
      </c>
      <c r="C5" s="4">
        <v>2016</v>
      </c>
      <c r="D5" s="4">
        <v>2015</v>
      </c>
      <c r="E5" s="15"/>
    </row>
    <row r="6" spans="1:5" x14ac:dyDescent="0.25">
      <c r="A6" s="2"/>
      <c r="B6" s="5" t="s">
        <v>941</v>
      </c>
      <c r="C6" s="13">
        <f>nota_050!C7+nota_050!C11</f>
        <v>0</v>
      </c>
      <c r="D6" s="13">
        <f>nota_050!D7+nota_050!D11</f>
        <v>0</v>
      </c>
      <c r="E6" s="15"/>
    </row>
    <row r="7" spans="1:5" x14ac:dyDescent="0.25">
      <c r="A7" s="2"/>
      <c r="B7" s="6" t="s">
        <v>942</v>
      </c>
      <c r="C7" s="13">
        <f>SUM(nota_050!C8:'nota_050'!C10)</f>
        <v>0</v>
      </c>
      <c r="D7" s="13">
        <f>SUM(nota_050!D8:'nota_050'!D10)</f>
        <v>0</v>
      </c>
      <c r="E7" s="15"/>
    </row>
    <row r="8" spans="1:5" x14ac:dyDescent="0.25">
      <c r="A8" s="2"/>
      <c r="B8" s="7" t="s">
        <v>943</v>
      </c>
      <c r="C8" s="14">
        <v>0</v>
      </c>
      <c r="D8" s="14">
        <v>0</v>
      </c>
      <c r="E8" s="15"/>
    </row>
    <row r="9" spans="1:5" x14ac:dyDescent="0.25">
      <c r="A9" s="2"/>
      <c r="B9" s="7" t="s">
        <v>943</v>
      </c>
      <c r="C9" s="14">
        <v>0</v>
      </c>
      <c r="D9" s="14">
        <v>0</v>
      </c>
      <c r="E9" s="15"/>
    </row>
    <row r="10" spans="1:5" x14ac:dyDescent="0.25">
      <c r="A10" s="2"/>
      <c r="B10" s="7" t="s">
        <v>943</v>
      </c>
      <c r="C10" s="14">
        <v>0</v>
      </c>
      <c r="D10" s="14">
        <v>0</v>
      </c>
      <c r="E10" s="15"/>
    </row>
    <row r="11" spans="1:5" x14ac:dyDescent="0.25">
      <c r="A11" s="2"/>
      <c r="B11" s="6" t="s">
        <v>944</v>
      </c>
      <c r="C11" s="13">
        <f>SUM(nota_050!C12:'nota_050'!C14)</f>
        <v>0</v>
      </c>
      <c r="D11" s="13">
        <f>SUM(nota_050!D12:'nota_050'!D14)</f>
        <v>0</v>
      </c>
      <c r="E11" s="15"/>
    </row>
    <row r="12" spans="1:5" x14ac:dyDescent="0.25">
      <c r="A12" s="2"/>
      <c r="B12" s="7" t="s">
        <v>943</v>
      </c>
      <c r="C12" s="14">
        <v>0</v>
      </c>
      <c r="D12" s="14">
        <v>0</v>
      </c>
      <c r="E12" s="15"/>
    </row>
    <row r="13" spans="1:5" x14ac:dyDescent="0.25">
      <c r="A13" s="2"/>
      <c r="B13" s="7" t="s">
        <v>943</v>
      </c>
      <c r="C13" s="14">
        <v>0</v>
      </c>
      <c r="D13" s="14">
        <v>0</v>
      </c>
      <c r="E13" s="15"/>
    </row>
    <row r="14" spans="1:5" x14ac:dyDescent="0.25">
      <c r="A14" s="2"/>
      <c r="B14" s="7" t="s">
        <v>943</v>
      </c>
      <c r="C14" s="14">
        <v>0</v>
      </c>
      <c r="D14" s="14">
        <v>0</v>
      </c>
      <c r="E14" s="15"/>
    </row>
    <row r="15" spans="1:5" x14ac:dyDescent="0.25">
      <c r="A15" s="2"/>
      <c r="B15" s="5" t="s">
        <v>945</v>
      </c>
      <c r="C15" s="13">
        <f>nota_050!C16+nota_050!C20</f>
        <v>0</v>
      </c>
      <c r="D15" s="13">
        <f>nota_050!D16+nota_050!D20</f>
        <v>0</v>
      </c>
      <c r="E15" s="15"/>
    </row>
    <row r="16" spans="1:5" x14ac:dyDescent="0.25">
      <c r="A16" s="2"/>
      <c r="B16" s="6" t="s">
        <v>942</v>
      </c>
      <c r="C16" s="13">
        <f>SUM(nota_050!C17:'nota_050'!C19)</f>
        <v>0</v>
      </c>
      <c r="D16" s="13">
        <f>SUM(nota_050!D17:'nota_050'!D19)</f>
        <v>0</v>
      </c>
      <c r="E16" s="15"/>
    </row>
    <row r="17" spans="1:5" x14ac:dyDescent="0.25">
      <c r="A17" s="2"/>
      <c r="B17" s="7" t="s">
        <v>943</v>
      </c>
      <c r="C17" s="14">
        <v>0</v>
      </c>
      <c r="D17" s="14">
        <v>0</v>
      </c>
      <c r="E17" s="15"/>
    </row>
    <row r="18" spans="1:5" x14ac:dyDescent="0.25">
      <c r="A18" s="2"/>
      <c r="B18" s="7" t="s">
        <v>943</v>
      </c>
      <c r="C18" s="14">
        <v>0</v>
      </c>
      <c r="D18" s="14">
        <v>0</v>
      </c>
      <c r="E18" s="15"/>
    </row>
    <row r="19" spans="1:5" x14ac:dyDescent="0.25">
      <c r="A19" s="2"/>
      <c r="B19" s="7" t="s">
        <v>943</v>
      </c>
      <c r="C19" s="14">
        <v>0</v>
      </c>
      <c r="D19" s="14">
        <v>0</v>
      </c>
      <c r="E19" s="15"/>
    </row>
    <row r="20" spans="1:5" x14ac:dyDescent="0.25">
      <c r="A20" s="2"/>
      <c r="B20" s="6" t="s">
        <v>944</v>
      </c>
      <c r="C20" s="13">
        <f>SUM(nota_050!C21:'nota_050'!C23)</f>
        <v>0</v>
      </c>
      <c r="D20" s="13">
        <f>SUM(nota_050!D21:'nota_050'!D23)</f>
        <v>0</v>
      </c>
      <c r="E20" s="15"/>
    </row>
    <row r="21" spans="1:5" x14ac:dyDescent="0.25">
      <c r="A21" s="2"/>
      <c r="B21" s="7" t="s">
        <v>943</v>
      </c>
      <c r="C21" s="14">
        <v>0</v>
      </c>
      <c r="D21" s="14">
        <v>0</v>
      </c>
      <c r="E21" s="15"/>
    </row>
    <row r="22" spans="1:5" x14ac:dyDescent="0.25">
      <c r="A22" s="2"/>
      <c r="B22" s="7" t="s">
        <v>943</v>
      </c>
      <c r="C22" s="14">
        <v>0</v>
      </c>
      <c r="D22" s="14">
        <v>0</v>
      </c>
      <c r="E22" s="15"/>
    </row>
    <row r="23" spans="1:5" x14ac:dyDescent="0.25">
      <c r="A23" s="2"/>
      <c r="B23" s="7" t="s">
        <v>943</v>
      </c>
      <c r="C23" s="14">
        <v>0</v>
      </c>
      <c r="D23" s="14">
        <v>0</v>
      </c>
      <c r="E23" s="15"/>
    </row>
    <row r="24" spans="1:5" x14ac:dyDescent="0.25">
      <c r="A24" s="2"/>
      <c r="B24" s="5" t="s">
        <v>946</v>
      </c>
      <c r="C24" s="13">
        <f>nota_050!C25+nota_050!C29</f>
        <v>0</v>
      </c>
      <c r="D24" s="13">
        <f>nota_050!D25+nota_050!D29</f>
        <v>0</v>
      </c>
      <c r="E24" s="15"/>
    </row>
    <row r="25" spans="1:5" x14ac:dyDescent="0.25">
      <c r="A25" s="2"/>
      <c r="B25" s="6" t="s">
        <v>942</v>
      </c>
      <c r="C25" s="13">
        <f>SUM(nota_050!C26:'nota_050'!C28)</f>
        <v>0</v>
      </c>
      <c r="D25" s="13">
        <f>SUM(nota_050!D26:'nota_050'!D28)</f>
        <v>0</v>
      </c>
      <c r="E25" s="15"/>
    </row>
    <row r="26" spans="1:5" x14ac:dyDescent="0.25">
      <c r="A26" s="2"/>
      <c r="B26" s="7" t="s">
        <v>943</v>
      </c>
      <c r="C26" s="14">
        <v>0</v>
      </c>
      <c r="D26" s="14">
        <v>0</v>
      </c>
      <c r="E26" s="15"/>
    </row>
    <row r="27" spans="1:5" x14ac:dyDescent="0.25">
      <c r="A27" s="2"/>
      <c r="B27" s="7" t="s">
        <v>943</v>
      </c>
      <c r="C27" s="14">
        <v>0</v>
      </c>
      <c r="D27" s="14">
        <v>0</v>
      </c>
      <c r="E27" s="15"/>
    </row>
    <row r="28" spans="1:5" x14ac:dyDescent="0.25">
      <c r="A28" s="2"/>
      <c r="B28" s="7" t="s">
        <v>943</v>
      </c>
      <c r="C28" s="14">
        <v>0</v>
      </c>
      <c r="D28" s="14">
        <v>0</v>
      </c>
      <c r="E28" s="15"/>
    </row>
    <row r="29" spans="1:5" x14ac:dyDescent="0.25">
      <c r="A29" s="2"/>
      <c r="B29" s="6" t="s">
        <v>944</v>
      </c>
      <c r="C29" s="13">
        <f>SUM(nota_050!C30:'nota_050'!C32)</f>
        <v>0</v>
      </c>
      <c r="D29" s="13">
        <f>SUM(nota_050!D30:'nota_050'!D32)</f>
        <v>0</v>
      </c>
      <c r="E29" s="15"/>
    </row>
    <row r="30" spans="1:5" x14ac:dyDescent="0.25">
      <c r="A30" s="2"/>
      <c r="B30" s="7" t="s">
        <v>943</v>
      </c>
      <c r="C30" s="14">
        <v>0</v>
      </c>
      <c r="D30" s="14">
        <v>0</v>
      </c>
      <c r="E30" s="15"/>
    </row>
    <row r="31" spans="1:5" x14ac:dyDescent="0.25">
      <c r="A31" s="2"/>
      <c r="B31" s="7" t="s">
        <v>943</v>
      </c>
      <c r="C31" s="14">
        <v>0</v>
      </c>
      <c r="D31" s="14">
        <v>0</v>
      </c>
      <c r="E31" s="15"/>
    </row>
    <row r="32" spans="1:5" x14ac:dyDescent="0.25">
      <c r="A32" s="2"/>
      <c r="B32" s="7" t="s">
        <v>943</v>
      </c>
      <c r="C32" s="14">
        <v>0</v>
      </c>
      <c r="D32" s="14">
        <v>0</v>
      </c>
      <c r="E32" s="15"/>
    </row>
    <row r="33" spans="1:5" x14ac:dyDescent="0.25">
      <c r="A33" s="2"/>
      <c r="B33" s="10" t="s">
        <v>757</v>
      </c>
      <c r="C33" s="13">
        <f>nota_050!C6+nota_050!C15+nota_050!C24</f>
        <v>0</v>
      </c>
      <c r="D33" s="13">
        <f>nota_050!D6+nota_050!D15+nota_050!D24</f>
        <v>0</v>
      </c>
      <c r="E33" s="15"/>
    </row>
    <row r="34" spans="1:5" x14ac:dyDescent="0.25">
      <c r="A34" s="1"/>
      <c r="B34" s="11"/>
      <c r="C34" s="11"/>
      <c r="D34" s="11"/>
      <c r="E34" s="1"/>
    </row>
    <row r="35" spans="1:5" x14ac:dyDescent="0.25">
      <c r="A35" s="1"/>
      <c r="B35" s="17" t="s">
        <v>502</v>
      </c>
      <c r="C35" s="17"/>
      <c r="D35" s="17"/>
      <c r="E35" s="1"/>
    </row>
    <row r="36" spans="1:5" x14ac:dyDescent="0.25">
      <c r="A36" s="2"/>
      <c r="B36" s="109"/>
      <c r="C36" s="105"/>
      <c r="D36" s="105"/>
      <c r="E36" s="15"/>
    </row>
    <row r="37" spans="1:5" x14ac:dyDescent="0.25">
      <c r="A37" s="1"/>
      <c r="B37" s="11"/>
      <c r="C37" s="11"/>
      <c r="D37" s="11"/>
      <c r="E37" s="1"/>
    </row>
  </sheetData>
  <mergeCells count="2">
    <mergeCell ref="B3:D3"/>
    <mergeCell ref="B36:D36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9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221</v>
      </c>
      <c r="C2" s="23"/>
      <c r="D2" s="23"/>
      <c r="E2" s="1"/>
    </row>
    <row r="3" spans="1:5" x14ac:dyDescent="0.25">
      <c r="A3" s="1"/>
      <c r="B3" s="106" t="s">
        <v>376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947</v>
      </c>
      <c r="C5" s="4">
        <v>2016</v>
      </c>
      <c r="D5" s="4">
        <v>2015</v>
      </c>
      <c r="E5" s="15"/>
    </row>
    <row r="6" spans="1:5" x14ac:dyDescent="0.25">
      <c r="A6" s="2"/>
      <c r="B6" s="10" t="s">
        <v>948</v>
      </c>
      <c r="C6" s="13">
        <f>SUM(nota_051!C7:'nota_051'!C8)</f>
        <v>0</v>
      </c>
      <c r="D6" s="13">
        <f>SUM(nota_051!D7:'nota_051'!D8)</f>
        <v>0</v>
      </c>
      <c r="E6" s="15"/>
    </row>
    <row r="7" spans="1:5" x14ac:dyDescent="0.25">
      <c r="A7" s="2"/>
      <c r="B7" s="24" t="s">
        <v>949</v>
      </c>
      <c r="C7" s="14">
        <v>0</v>
      </c>
      <c r="D7" s="14">
        <v>0</v>
      </c>
      <c r="E7" s="15"/>
    </row>
    <row r="8" spans="1:5" x14ac:dyDescent="0.25">
      <c r="A8" s="2"/>
      <c r="B8" s="24" t="s">
        <v>950</v>
      </c>
      <c r="C8" s="14">
        <v>0</v>
      </c>
      <c r="D8" s="14">
        <v>0</v>
      </c>
      <c r="E8" s="15"/>
    </row>
    <row r="9" spans="1:5" x14ac:dyDescent="0.25">
      <c r="A9" s="2"/>
      <c r="B9" s="10" t="s">
        <v>951</v>
      </c>
      <c r="C9" s="13">
        <f>SUM(nota_051!C10:'nota_051'!C11)</f>
        <v>0</v>
      </c>
      <c r="D9" s="13">
        <f>SUM(nota_051!D10:'nota_051'!D11)</f>
        <v>0</v>
      </c>
      <c r="E9" s="15"/>
    </row>
    <row r="10" spans="1:5" x14ac:dyDescent="0.25">
      <c r="A10" s="2"/>
      <c r="B10" s="24" t="s">
        <v>949</v>
      </c>
      <c r="C10" s="14">
        <v>0</v>
      </c>
      <c r="D10" s="14">
        <v>0</v>
      </c>
      <c r="E10" s="15"/>
    </row>
    <row r="11" spans="1:5" x14ac:dyDescent="0.25">
      <c r="A11" s="2"/>
      <c r="B11" s="24" t="s">
        <v>950</v>
      </c>
      <c r="C11" s="14">
        <v>0</v>
      </c>
      <c r="D11" s="14">
        <v>0</v>
      </c>
      <c r="E11" s="15"/>
    </row>
    <row r="12" spans="1:5" x14ac:dyDescent="0.25">
      <c r="A12" s="2"/>
      <c r="B12" s="10" t="s">
        <v>952</v>
      </c>
      <c r="C12" s="13">
        <f>SUM(nota_051!C13:'nota_051'!C14)</f>
        <v>0</v>
      </c>
      <c r="D12" s="13">
        <f>SUM(nota_051!D13:'nota_051'!D14)</f>
        <v>0</v>
      </c>
      <c r="E12" s="15"/>
    </row>
    <row r="13" spans="1:5" x14ac:dyDescent="0.25">
      <c r="A13" s="2"/>
      <c r="B13" s="24" t="s">
        <v>949</v>
      </c>
      <c r="C13" s="14">
        <v>0</v>
      </c>
      <c r="D13" s="14">
        <v>0</v>
      </c>
      <c r="E13" s="15"/>
    </row>
    <row r="14" spans="1:5" x14ac:dyDescent="0.25">
      <c r="A14" s="2"/>
      <c r="B14" s="24" t="s">
        <v>950</v>
      </c>
      <c r="C14" s="14">
        <v>0</v>
      </c>
      <c r="D14" s="14">
        <v>0</v>
      </c>
      <c r="E14" s="15"/>
    </row>
    <row r="15" spans="1:5" x14ac:dyDescent="0.25">
      <c r="A15" s="2"/>
      <c r="B15" s="10" t="s">
        <v>757</v>
      </c>
      <c r="C15" s="13">
        <f>nota_051!C6+nota_051!C9+nota_051!C12</f>
        <v>0</v>
      </c>
      <c r="D15" s="13">
        <f>nota_051!D6+nota_051!D9+nota_051!D12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502</v>
      </c>
      <c r="C17" s="17"/>
      <c r="D17" s="17"/>
      <c r="E17" s="1"/>
    </row>
    <row r="18" spans="1:5" x14ac:dyDescent="0.25">
      <c r="A18" s="2"/>
      <c r="B18" s="109"/>
      <c r="C18" s="105"/>
      <c r="D18" s="105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  <pageSetUpPr fitToPage="1"/>
  </sheetPr>
  <dimension ref="A1:K112"/>
  <sheetViews>
    <sheetView topLeftCell="A68" zoomScale="80" zoomScaleNormal="80" workbookViewId="0">
      <selection activeCell="C104" sqref="C104"/>
    </sheetView>
  </sheetViews>
  <sheetFormatPr defaultRowHeight="15" x14ac:dyDescent="0.25"/>
  <cols>
    <col min="1" max="1" width="2.7109375" customWidth="1"/>
    <col min="2" max="2" width="106.4257812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42"/>
      <c r="D1" s="42"/>
      <c r="E1" s="1"/>
    </row>
    <row r="2" spans="1:5" ht="37.5" x14ac:dyDescent="0.25">
      <c r="A2" s="1"/>
      <c r="B2" s="54" t="s">
        <v>2009</v>
      </c>
      <c r="C2" s="103"/>
      <c r="D2" s="103"/>
      <c r="E2" s="1"/>
    </row>
    <row r="3" spans="1:5" x14ac:dyDescent="0.25">
      <c r="A3" s="1"/>
      <c r="B3" s="3"/>
      <c r="C3" s="3"/>
      <c r="D3" s="3"/>
      <c r="E3" s="1"/>
    </row>
    <row r="4" spans="1:5" ht="30" x14ac:dyDescent="0.25">
      <c r="A4" s="2"/>
      <c r="B4" s="4" t="s">
        <v>1839</v>
      </c>
      <c r="C4" s="50" t="s">
        <v>2010</v>
      </c>
      <c r="D4" s="50" t="s">
        <v>1714</v>
      </c>
      <c r="E4" s="15"/>
    </row>
    <row r="5" spans="1:5" x14ac:dyDescent="0.25">
      <c r="A5" s="2"/>
      <c r="B5" s="6" t="s">
        <v>1882</v>
      </c>
      <c r="C5" s="13">
        <v>26324061.32</v>
      </c>
      <c r="D5" s="13">
        <v>24096631.34</v>
      </c>
      <c r="E5" s="15"/>
    </row>
    <row r="6" spans="1:5" x14ac:dyDescent="0.25">
      <c r="A6" s="2"/>
      <c r="B6" s="83" t="s">
        <v>1883</v>
      </c>
      <c r="C6" s="101">
        <f>[1]Zestawienie_zm!C67+[1]Zestawienie_zm!C81</f>
        <v>0</v>
      </c>
      <c r="D6" s="14">
        <f>Zestawienie_zm!D67+Zestawienie_zm!D81</f>
        <v>0</v>
      </c>
      <c r="E6" s="15"/>
    </row>
    <row r="7" spans="1:5" x14ac:dyDescent="0.25">
      <c r="A7" s="2"/>
      <c r="B7" s="83" t="s">
        <v>1884</v>
      </c>
      <c r="C7" s="101">
        <v>0</v>
      </c>
      <c r="D7" s="14">
        <v>0</v>
      </c>
      <c r="E7" s="15"/>
    </row>
    <row r="8" spans="1:5" ht="30" x14ac:dyDescent="0.25">
      <c r="A8" s="2"/>
      <c r="B8" s="6" t="s">
        <v>1885</v>
      </c>
      <c r="C8" s="13">
        <v>26324061.32</v>
      </c>
      <c r="D8" s="13">
        <f>SUM(Zestawienie_zm!D5:'Zestawienie_zm'!D7)</f>
        <v>24096631.34</v>
      </c>
      <c r="E8" s="15"/>
    </row>
    <row r="9" spans="1:5" x14ac:dyDescent="0.25">
      <c r="A9" s="2"/>
      <c r="B9" s="20" t="s">
        <v>1886</v>
      </c>
      <c r="C9" s="13">
        <f>[1]Zestawienie_zm!D19</f>
        <v>1900004.2</v>
      </c>
      <c r="D9" s="13">
        <f>Zestawienie_zm!E19</f>
        <v>0</v>
      </c>
      <c r="E9" s="15"/>
    </row>
    <row r="10" spans="1:5" x14ac:dyDescent="0.25">
      <c r="A10" s="2"/>
      <c r="B10" s="21" t="s">
        <v>1887</v>
      </c>
      <c r="C10" s="13">
        <f>[1]Zestawienie_zm!C11-[1]Zestawienie_zm!C15</f>
        <v>0</v>
      </c>
      <c r="D10" s="13">
        <f>Zestawienie_zm!D11-Zestawienie_zm!D15</f>
        <v>0</v>
      </c>
      <c r="E10" s="15"/>
    </row>
    <row r="11" spans="1:5" x14ac:dyDescent="0.25">
      <c r="A11" s="2"/>
      <c r="B11" s="89" t="s">
        <v>1888</v>
      </c>
      <c r="C11" s="101">
        <v>0</v>
      </c>
      <c r="D11" s="14">
        <f>SUM(Zestawienie_zm!D12:'Zestawienie_zm'!D14)</f>
        <v>0</v>
      </c>
      <c r="E11" s="15"/>
    </row>
    <row r="12" spans="1:5" x14ac:dyDescent="0.25">
      <c r="A12" s="2"/>
      <c r="B12" s="90" t="s">
        <v>1889</v>
      </c>
      <c r="C12" s="101">
        <v>0</v>
      </c>
      <c r="D12" s="14">
        <v>0</v>
      </c>
      <c r="E12" s="15"/>
    </row>
    <row r="13" spans="1:5" x14ac:dyDescent="0.25">
      <c r="A13" s="2"/>
      <c r="B13" s="90" t="s">
        <v>1890</v>
      </c>
      <c r="C13" s="101">
        <v>0</v>
      </c>
      <c r="D13" s="14">
        <v>0</v>
      </c>
      <c r="E13" s="15"/>
    </row>
    <row r="14" spans="1:5" x14ac:dyDescent="0.25">
      <c r="A14" s="2"/>
      <c r="B14" s="90" t="s">
        <v>100</v>
      </c>
      <c r="C14" s="101">
        <v>0</v>
      </c>
      <c r="D14" s="14">
        <v>0</v>
      </c>
      <c r="E14" s="15"/>
    </row>
    <row r="15" spans="1:5" x14ac:dyDescent="0.25">
      <c r="A15" s="2"/>
      <c r="B15" s="89" t="s">
        <v>1891</v>
      </c>
      <c r="C15" s="101">
        <v>0</v>
      </c>
      <c r="D15" s="14">
        <f>SUM(Zestawienie_zm!D16:'Zestawienie_zm'!D18)</f>
        <v>0</v>
      </c>
      <c r="E15" s="15"/>
    </row>
    <row r="16" spans="1:5" x14ac:dyDescent="0.25">
      <c r="A16" s="2"/>
      <c r="B16" s="90" t="s">
        <v>1892</v>
      </c>
      <c r="C16" s="101">
        <v>0</v>
      </c>
      <c r="D16" s="14">
        <v>0</v>
      </c>
      <c r="E16" s="15"/>
    </row>
    <row r="17" spans="1:5" x14ac:dyDescent="0.25">
      <c r="A17" s="2"/>
      <c r="B17" s="90" t="s">
        <v>1893</v>
      </c>
      <c r="C17" s="101">
        <v>0</v>
      </c>
      <c r="D17" s="14">
        <v>0</v>
      </c>
      <c r="E17" s="15"/>
    </row>
    <row r="18" spans="1:5" x14ac:dyDescent="0.25">
      <c r="A18" s="2"/>
      <c r="B18" s="90" t="s">
        <v>100</v>
      </c>
      <c r="C18" s="101">
        <v>0</v>
      </c>
      <c r="D18" s="14">
        <v>0</v>
      </c>
      <c r="E18" s="15"/>
    </row>
    <row r="19" spans="1:5" x14ac:dyDescent="0.25">
      <c r="A19" s="2"/>
      <c r="B19" s="21" t="s">
        <v>1894</v>
      </c>
      <c r="C19" s="13">
        <f>[1]Zestawienie_zm!C9+[1]Zestawienie_zm!C10</f>
        <v>1900004.2</v>
      </c>
      <c r="D19" s="13">
        <f>Zestawienie_zm!D9+Zestawienie_zm!D10</f>
        <v>0</v>
      </c>
      <c r="E19" s="15"/>
    </row>
    <row r="20" spans="1:5" x14ac:dyDescent="0.25">
      <c r="A20" s="2"/>
      <c r="B20" s="20" t="s">
        <v>1895</v>
      </c>
      <c r="C20" s="13">
        <v>20296622.940000001</v>
      </c>
      <c r="D20" s="13">
        <v>22951263.600000001</v>
      </c>
      <c r="E20" s="15"/>
    </row>
    <row r="21" spans="1:5" x14ac:dyDescent="0.25">
      <c r="A21" s="2"/>
      <c r="B21" s="21" t="s">
        <v>1896</v>
      </c>
      <c r="C21" s="13">
        <f>[1]Zestawienie_zm!C22-[1]Zestawienie_zm!C28</f>
        <v>0</v>
      </c>
      <c r="D21" s="13">
        <f>Zestawienie_zm!D22-Zestawienie_zm!D28</f>
        <v>0</v>
      </c>
      <c r="E21" s="15"/>
    </row>
    <row r="22" spans="1:5" x14ac:dyDescent="0.25">
      <c r="A22" s="2"/>
      <c r="B22" s="89" t="s">
        <v>1888</v>
      </c>
      <c r="C22" s="101">
        <v>0</v>
      </c>
      <c r="D22" s="14">
        <v>0</v>
      </c>
      <c r="E22" s="15"/>
    </row>
    <row r="23" spans="1:5" x14ac:dyDescent="0.25">
      <c r="A23" s="2"/>
      <c r="B23" s="90" t="s">
        <v>1897</v>
      </c>
      <c r="C23" s="101">
        <f>[1]nota_020!C8</f>
        <v>0</v>
      </c>
      <c r="D23" s="14">
        <f>nota_020!D8</f>
        <v>0</v>
      </c>
      <c r="E23" s="15"/>
    </row>
    <row r="24" spans="1:5" x14ac:dyDescent="0.25">
      <c r="A24" s="2"/>
      <c r="B24" s="90" t="s">
        <v>1898</v>
      </c>
      <c r="C24" s="101">
        <v>0</v>
      </c>
      <c r="D24" s="14">
        <v>0</v>
      </c>
      <c r="E24" s="15"/>
    </row>
    <row r="25" spans="1:5" ht="30" x14ac:dyDescent="0.25">
      <c r="A25" s="2"/>
      <c r="B25" s="90" t="s">
        <v>1899</v>
      </c>
      <c r="C25" s="101">
        <f>[1]nota_020!C10</f>
        <v>0</v>
      </c>
      <c r="D25" s="14">
        <f>nota_020!D10</f>
        <v>0</v>
      </c>
      <c r="E25" s="15"/>
    </row>
    <row r="26" spans="1:5" ht="45" x14ac:dyDescent="0.25">
      <c r="A26" s="2"/>
      <c r="B26" s="90" t="s">
        <v>1900</v>
      </c>
      <c r="C26" s="101">
        <f>[1]nota_020!C11</f>
        <v>0</v>
      </c>
      <c r="D26" s="14">
        <f>nota_020!D11</f>
        <v>0</v>
      </c>
      <c r="E26" s="15"/>
    </row>
    <row r="27" spans="1:5" x14ac:dyDescent="0.25">
      <c r="A27" s="2"/>
      <c r="B27" s="90" t="s">
        <v>100</v>
      </c>
      <c r="C27" s="101">
        <f>[1]nota_020!C12</f>
        <v>0</v>
      </c>
      <c r="D27" s="14">
        <f>nota_020!D12</f>
        <v>0</v>
      </c>
      <c r="E27" s="15"/>
    </row>
    <row r="28" spans="1:5" x14ac:dyDescent="0.25">
      <c r="A28" s="2"/>
      <c r="B28" s="89" t="s">
        <v>1891</v>
      </c>
      <c r="C28" s="101">
        <f>[1]nota_020!C13</f>
        <v>0</v>
      </c>
      <c r="D28" s="14">
        <f>nota_020!D13</f>
        <v>0</v>
      </c>
      <c r="E28" s="15"/>
    </row>
    <row r="29" spans="1:5" x14ac:dyDescent="0.25">
      <c r="A29" s="2"/>
      <c r="B29" s="90" t="s">
        <v>1901</v>
      </c>
      <c r="C29" s="101">
        <f>[1]nota_020!C14</f>
        <v>0</v>
      </c>
      <c r="D29" s="14">
        <f>nota_020!D14</f>
        <v>0</v>
      </c>
      <c r="E29" s="15"/>
    </row>
    <row r="30" spans="1:5" x14ac:dyDescent="0.25">
      <c r="A30" s="2"/>
      <c r="B30" s="90" t="s">
        <v>1902</v>
      </c>
      <c r="C30" s="101">
        <f>[1]nota_020!C15</f>
        <v>0</v>
      </c>
      <c r="D30" s="14">
        <f>nota_020!D15</f>
        <v>0</v>
      </c>
      <c r="E30" s="15"/>
    </row>
    <row r="31" spans="1:5" x14ac:dyDescent="0.25">
      <c r="A31" s="2"/>
      <c r="B31" s="90" t="s">
        <v>1903</v>
      </c>
      <c r="C31" s="101">
        <f>[1]nota_020!C16</f>
        <v>0</v>
      </c>
      <c r="D31" s="14">
        <f>nota_020!D16</f>
        <v>0</v>
      </c>
      <c r="E31" s="15"/>
    </row>
    <row r="32" spans="1:5" x14ac:dyDescent="0.25">
      <c r="A32" s="2"/>
      <c r="B32" s="90" t="s">
        <v>100</v>
      </c>
      <c r="C32" s="101">
        <f>[1]nota_020!C17</f>
        <v>0</v>
      </c>
      <c r="D32" s="14">
        <f>nota_020!D17</f>
        <v>0</v>
      </c>
      <c r="E32" s="15"/>
    </row>
    <row r="33" spans="1:5" ht="30" x14ac:dyDescent="0.25">
      <c r="A33" s="2"/>
      <c r="B33" s="21" t="s">
        <v>1904</v>
      </c>
      <c r="C33" s="13">
        <f>[1]Zestawienie_zm!C20+[1]Zestawienie_zm!C21</f>
        <v>20296622.940000001</v>
      </c>
      <c r="D33" s="13">
        <f>Zestawienie_zm!D20+Zestawienie_zm!D21</f>
        <v>22951263.600000001</v>
      </c>
      <c r="E33" s="15"/>
    </row>
    <row r="34" spans="1:5" ht="45" x14ac:dyDescent="0.25">
      <c r="A34" s="2"/>
      <c r="B34" s="20" t="s">
        <v>1905</v>
      </c>
      <c r="C34" s="13">
        <f>[1]Zestawienie_zm!D50</f>
        <v>0</v>
      </c>
      <c r="D34" s="13">
        <f>Zestawienie_zm!E50</f>
        <v>0</v>
      </c>
      <c r="E34" s="15"/>
    </row>
    <row r="35" spans="1:5" x14ac:dyDescent="0.25">
      <c r="A35" s="2"/>
      <c r="B35" s="21" t="s">
        <v>1906</v>
      </c>
      <c r="C35" s="13">
        <f>[1]Zestawienie_zm!C36-[1]Zestawienie_zm!C43</f>
        <v>0</v>
      </c>
      <c r="D35" s="13">
        <f>Zestawienie_zm!D36-Zestawienie_zm!D43</f>
        <v>0</v>
      </c>
      <c r="E35" s="15"/>
    </row>
    <row r="36" spans="1:5" x14ac:dyDescent="0.25">
      <c r="A36" s="2"/>
      <c r="B36" s="89" t="s">
        <v>1888</v>
      </c>
      <c r="C36" s="101">
        <f>[1]nota_021!C7</f>
        <v>0</v>
      </c>
      <c r="D36" s="14">
        <f>nota_021!D7</f>
        <v>0</v>
      </c>
      <c r="E36" s="15"/>
    </row>
    <row r="37" spans="1:5" x14ac:dyDescent="0.25">
      <c r="A37" s="2"/>
      <c r="B37" s="90" t="s">
        <v>1907</v>
      </c>
      <c r="C37" s="101">
        <f>[1]nota_021!C8</f>
        <v>0</v>
      </c>
      <c r="D37" s="14">
        <f>nota_021!D8</f>
        <v>0</v>
      </c>
      <c r="E37" s="15"/>
    </row>
    <row r="38" spans="1:5" x14ac:dyDescent="0.25">
      <c r="A38" s="2"/>
      <c r="B38" s="90" t="s">
        <v>1908</v>
      </c>
      <c r="C38" s="101">
        <f>[1]nota_021!C9</f>
        <v>0</v>
      </c>
      <c r="D38" s="14">
        <f>nota_021!D9</f>
        <v>0</v>
      </c>
      <c r="E38" s="15"/>
    </row>
    <row r="39" spans="1:5" ht="45" x14ac:dyDescent="0.25">
      <c r="A39" s="2"/>
      <c r="B39" s="90" t="s">
        <v>1909</v>
      </c>
      <c r="C39" s="101">
        <f>[1]nota_021!C11</f>
        <v>0</v>
      </c>
      <c r="D39" s="14">
        <f>nota_021!D11</f>
        <v>0</v>
      </c>
      <c r="E39" s="15"/>
    </row>
    <row r="40" spans="1:5" x14ac:dyDescent="0.25">
      <c r="A40" s="2"/>
      <c r="B40" s="90" t="s">
        <v>1910</v>
      </c>
      <c r="C40" s="101">
        <f>[1]nota_021!C12</f>
        <v>0</v>
      </c>
      <c r="D40" s="14">
        <f>nota_021!D12</f>
        <v>0</v>
      </c>
      <c r="E40" s="15"/>
    </row>
    <row r="41" spans="1:5" ht="30" x14ac:dyDescent="0.25">
      <c r="A41" s="1"/>
      <c r="B41" s="90" t="s">
        <v>1911</v>
      </c>
      <c r="C41" s="101">
        <f>[1]nota_021!C13</f>
        <v>0</v>
      </c>
      <c r="D41" s="14">
        <f>nota_021!D13</f>
        <v>0</v>
      </c>
      <c r="E41" s="1"/>
    </row>
    <row r="42" spans="1:5" x14ac:dyDescent="0.25">
      <c r="A42" s="2"/>
      <c r="B42" s="90" t="s">
        <v>100</v>
      </c>
      <c r="C42" s="101">
        <f>[1]nota_021!C14</f>
        <v>0</v>
      </c>
      <c r="D42" s="14">
        <f>nota_021!D14</f>
        <v>0</v>
      </c>
      <c r="E42" s="15"/>
    </row>
    <row r="43" spans="1:5" x14ac:dyDescent="0.25">
      <c r="A43" s="2"/>
      <c r="B43" s="89" t="s">
        <v>1891</v>
      </c>
      <c r="C43" s="101">
        <f>[1]nota_021!C15</f>
        <v>0</v>
      </c>
      <c r="D43" s="14">
        <f>nota_021!D15</f>
        <v>0</v>
      </c>
      <c r="E43" s="15"/>
    </row>
    <row r="44" spans="1:5" x14ac:dyDescent="0.25">
      <c r="A44" s="2"/>
      <c r="B44" s="90" t="s">
        <v>1912</v>
      </c>
      <c r="C44" s="101">
        <f>[1]nota_021!C16</f>
        <v>0</v>
      </c>
      <c r="D44" s="14">
        <f>nota_021!D16</f>
        <v>0</v>
      </c>
      <c r="E44" s="15"/>
    </row>
    <row r="45" spans="1:5" x14ac:dyDescent="0.25">
      <c r="A45" s="2"/>
      <c r="B45" s="90" t="s">
        <v>1908</v>
      </c>
      <c r="C45" s="101">
        <f>[1]nota_021!C17</f>
        <v>0</v>
      </c>
      <c r="D45" s="14">
        <f>nota_021!D17</f>
        <v>0</v>
      </c>
      <c r="E45" s="15"/>
    </row>
    <row r="46" spans="1:5" ht="45" x14ac:dyDescent="0.25">
      <c r="A46" s="2"/>
      <c r="B46" s="90" t="s">
        <v>1913</v>
      </c>
      <c r="C46" s="101">
        <f>[1]nota_021!C19</f>
        <v>0</v>
      </c>
      <c r="D46" s="14">
        <f>nota_021!D19</f>
        <v>0</v>
      </c>
      <c r="E46" s="15"/>
    </row>
    <row r="47" spans="1:5" x14ac:dyDescent="0.25">
      <c r="A47" s="2"/>
      <c r="B47" s="90" t="s">
        <v>1910</v>
      </c>
      <c r="C47" s="101">
        <f>[1]nota_021!C20</f>
        <v>0</v>
      </c>
      <c r="D47" s="14">
        <f>nota_021!D20</f>
        <v>0</v>
      </c>
      <c r="E47" s="15"/>
    </row>
    <row r="48" spans="1:5" ht="30" x14ac:dyDescent="0.25">
      <c r="A48" s="1"/>
      <c r="B48" s="90" t="s">
        <v>1911</v>
      </c>
      <c r="C48" s="101">
        <f>[1]nota_021!C21</f>
        <v>0</v>
      </c>
      <c r="D48" s="14">
        <f>nota_021!D21</f>
        <v>0</v>
      </c>
      <c r="E48" s="1"/>
    </row>
    <row r="49" spans="1:5" x14ac:dyDescent="0.25">
      <c r="A49" s="2"/>
      <c r="B49" s="90" t="s">
        <v>100</v>
      </c>
      <c r="C49" s="101">
        <f>[1]nota_021!C22</f>
        <v>0</v>
      </c>
      <c r="D49" s="14">
        <f>nota_021!D22</f>
        <v>0</v>
      </c>
      <c r="E49" s="15"/>
    </row>
    <row r="50" spans="1:5" ht="30" x14ac:dyDescent="0.25">
      <c r="A50" s="2"/>
      <c r="B50" s="21" t="s">
        <v>1914</v>
      </c>
      <c r="C50" s="13">
        <f>[1]Zestawienie_zm!C34+[1]Zestawienie_zm!C35</f>
        <v>0</v>
      </c>
      <c r="D50" s="13">
        <f>Zestawienie_zm!D34+Zestawienie_zm!D35</f>
        <v>0</v>
      </c>
      <c r="E50" s="15"/>
    </row>
    <row r="51" spans="1:5" ht="30" x14ac:dyDescent="0.25">
      <c r="A51" s="2"/>
      <c r="B51" s="20" t="s">
        <v>1915</v>
      </c>
      <c r="C51" s="13">
        <f>[1]Zestawienie_zm!D64</f>
        <v>0</v>
      </c>
      <c r="D51" s="13">
        <f>Zestawienie_zm!E64</f>
        <v>0</v>
      </c>
      <c r="E51" s="15"/>
    </row>
    <row r="52" spans="1:5" x14ac:dyDescent="0.25">
      <c r="A52" s="2"/>
      <c r="B52" s="21" t="s">
        <v>1916</v>
      </c>
      <c r="C52" s="13">
        <f>[1]Zestawienie_zm!C53-[1]Zestawienie_zm!C57</f>
        <v>0</v>
      </c>
      <c r="D52" s="13">
        <f>Zestawienie_zm!D53-Zestawienie_zm!D57</f>
        <v>0</v>
      </c>
      <c r="E52" s="15"/>
    </row>
    <row r="53" spans="1:5" x14ac:dyDescent="0.25">
      <c r="A53" s="2"/>
      <c r="B53" s="85" t="s">
        <v>1888</v>
      </c>
      <c r="C53" s="101">
        <f>[1]nota_022!C7</f>
        <v>0</v>
      </c>
      <c r="D53" s="14">
        <f>nota_022!D7</f>
        <v>0</v>
      </c>
      <c r="E53" s="15"/>
    </row>
    <row r="54" spans="1:5" ht="30" x14ac:dyDescent="0.25">
      <c r="A54" s="2"/>
      <c r="B54" s="89" t="s">
        <v>1794</v>
      </c>
      <c r="C54" s="101">
        <f>[1]nota_022!C8</f>
        <v>0</v>
      </c>
      <c r="D54" s="14">
        <f>nota_022!D8</f>
        <v>0</v>
      </c>
      <c r="E54" s="15"/>
    </row>
    <row r="55" spans="1:5" x14ac:dyDescent="0.25">
      <c r="A55" s="2"/>
      <c r="B55" s="89" t="s">
        <v>1795</v>
      </c>
      <c r="C55" s="101">
        <f>[1]nota_022!C9</f>
        <v>0</v>
      </c>
      <c r="D55" s="14">
        <f>nota_022!D9</f>
        <v>0</v>
      </c>
      <c r="E55" s="15"/>
    </row>
    <row r="56" spans="1:5" x14ac:dyDescent="0.25">
      <c r="A56" s="2"/>
      <c r="B56" s="89" t="s">
        <v>100</v>
      </c>
      <c r="C56" s="101">
        <f>[1]nota_022!C10</f>
        <v>0</v>
      </c>
      <c r="D56" s="14">
        <f>nota_022!D10</f>
        <v>0</v>
      </c>
      <c r="E56" s="15"/>
    </row>
    <row r="57" spans="1:5" x14ac:dyDescent="0.25">
      <c r="A57" s="2"/>
      <c r="B57" s="85" t="s">
        <v>1891</v>
      </c>
      <c r="C57" s="101">
        <f>[1]nota_022!C11</f>
        <v>0</v>
      </c>
      <c r="D57" s="14">
        <f>nota_022!D11</f>
        <v>0</v>
      </c>
      <c r="E57" s="15"/>
    </row>
    <row r="58" spans="1:5" x14ac:dyDescent="0.25">
      <c r="A58" s="2"/>
      <c r="B58" s="89" t="s">
        <v>1917</v>
      </c>
      <c r="C58" s="101">
        <f>[1]nota_022!C12</f>
        <v>0</v>
      </c>
      <c r="D58" s="14">
        <f>nota_022!D12</f>
        <v>0</v>
      </c>
      <c r="E58" s="15"/>
    </row>
    <row r="59" spans="1:5" x14ac:dyDescent="0.25">
      <c r="A59" s="2"/>
      <c r="B59" s="89" t="s">
        <v>1918</v>
      </c>
      <c r="C59" s="101">
        <f>[1]nota_022!C13</f>
        <v>0</v>
      </c>
      <c r="D59" s="14">
        <f>nota_022!D13</f>
        <v>0</v>
      </c>
      <c r="E59" s="15"/>
    </row>
    <row r="60" spans="1:5" x14ac:dyDescent="0.25">
      <c r="A60" s="2"/>
      <c r="B60" s="89" t="s">
        <v>1919</v>
      </c>
      <c r="C60" s="101">
        <f>[1]nota_022!C14</f>
        <v>0</v>
      </c>
      <c r="D60" s="14">
        <f>nota_022!D14</f>
        <v>0</v>
      </c>
      <c r="E60" s="15"/>
    </row>
    <row r="61" spans="1:5" x14ac:dyDescent="0.25">
      <c r="A61" s="2"/>
      <c r="B61" s="89" t="s">
        <v>1920</v>
      </c>
      <c r="C61" s="101">
        <f>[1]nota_022!C15</f>
        <v>0</v>
      </c>
      <c r="D61" s="14">
        <f>nota_022!D15</f>
        <v>0</v>
      </c>
      <c r="E61" s="15"/>
    </row>
    <row r="62" spans="1:5" x14ac:dyDescent="0.25">
      <c r="A62" s="2"/>
      <c r="B62" s="89" t="s">
        <v>1921</v>
      </c>
      <c r="C62" s="101">
        <f>[1]nota_022!C16</f>
        <v>0</v>
      </c>
      <c r="D62" s="14">
        <f>nota_022!D16</f>
        <v>0</v>
      </c>
      <c r="E62" s="15"/>
    </row>
    <row r="63" spans="1:5" x14ac:dyDescent="0.25">
      <c r="A63" s="2"/>
      <c r="B63" s="89" t="s">
        <v>100</v>
      </c>
      <c r="C63" s="101">
        <f>[1]nota_022!C17</f>
        <v>0</v>
      </c>
      <c r="D63" s="14">
        <f>nota_022!D17</f>
        <v>0</v>
      </c>
      <c r="E63" s="15"/>
    </row>
    <row r="64" spans="1:5" ht="30" x14ac:dyDescent="0.25">
      <c r="A64" s="2"/>
      <c r="B64" s="21" t="s">
        <v>1922</v>
      </c>
      <c r="C64" s="13">
        <f>[1]Zestawienie_zm!C51+[1]Zestawienie_zm!C52</f>
        <v>0</v>
      </c>
      <c r="D64" s="13">
        <f>Zestawienie_zm!D51+Zestawienie_zm!D52</f>
        <v>0</v>
      </c>
      <c r="E64" s="15"/>
    </row>
    <row r="65" spans="1:11" ht="30" x14ac:dyDescent="0.25">
      <c r="A65" s="2"/>
      <c r="B65" s="20" t="s">
        <v>1923</v>
      </c>
      <c r="C65" s="13">
        <f>[1]Zestawienie_zm!C66-[1]Zestawienie_zm!C80</f>
        <v>4127434.18</v>
      </c>
      <c r="D65" s="13">
        <f>Zestawienie_zm!D66-Zestawienie_zm!D80</f>
        <v>-754636.46</v>
      </c>
      <c r="E65" s="15"/>
    </row>
    <row r="66" spans="1:11" x14ac:dyDescent="0.25">
      <c r="A66" s="2"/>
      <c r="B66" s="21" t="s">
        <v>1924</v>
      </c>
      <c r="C66" s="13">
        <v>4127434.18</v>
      </c>
      <c r="D66" s="13">
        <v>4902665.2300000004</v>
      </c>
      <c r="E66" s="15"/>
    </row>
    <row r="67" spans="1:11" x14ac:dyDescent="0.25">
      <c r="A67" s="2"/>
      <c r="B67" s="89" t="s">
        <v>1883</v>
      </c>
      <c r="C67" s="101">
        <f>[1]nota_023!C8</f>
        <v>0</v>
      </c>
      <c r="D67" s="14">
        <f>nota_023!D8</f>
        <v>0</v>
      </c>
      <c r="E67" s="15"/>
    </row>
    <row r="68" spans="1:11" x14ac:dyDescent="0.25">
      <c r="A68" s="2"/>
      <c r="B68" s="89" t="s">
        <v>1925</v>
      </c>
      <c r="C68" s="101"/>
      <c r="D68" s="14"/>
      <c r="E68" s="15"/>
    </row>
    <row r="69" spans="1:11" ht="30" x14ac:dyDescent="0.25">
      <c r="A69" s="2"/>
      <c r="B69" s="21" t="s">
        <v>1926</v>
      </c>
      <c r="C69" s="13">
        <v>4127434.18</v>
      </c>
      <c r="D69" s="13">
        <f>SUM(Zestawienie_zm!D66:'Zestawienie_zm'!D68)</f>
        <v>4902665.2300000004</v>
      </c>
      <c r="E69" s="15"/>
    </row>
    <row r="70" spans="1:11" x14ac:dyDescent="0.25">
      <c r="A70" s="2"/>
      <c r="B70" s="89" t="s">
        <v>1888</v>
      </c>
      <c r="C70" s="101">
        <f>[1]nota_023!C11</f>
        <v>0</v>
      </c>
      <c r="D70" s="14">
        <f>nota_023!D11</f>
        <v>0</v>
      </c>
      <c r="E70" s="15"/>
    </row>
    <row r="71" spans="1:11" x14ac:dyDescent="0.25">
      <c r="A71" s="2"/>
      <c r="B71" s="90" t="s">
        <v>1927</v>
      </c>
      <c r="C71" s="101">
        <f>[1]nota_023!C12</f>
        <v>0</v>
      </c>
      <c r="D71" s="14">
        <f>nota_023!D12</f>
        <v>0</v>
      </c>
      <c r="E71" s="15"/>
    </row>
    <row r="72" spans="1:11" x14ac:dyDescent="0.25">
      <c r="A72" s="2"/>
      <c r="B72" s="90" t="s">
        <v>100</v>
      </c>
      <c r="C72" s="101">
        <f>[1]nota_023!C13</f>
        <v>0</v>
      </c>
      <c r="D72" s="14">
        <f>nota_023!D13</f>
        <v>0</v>
      </c>
      <c r="E72" s="15"/>
    </row>
    <row r="73" spans="1:11" x14ac:dyDescent="0.25">
      <c r="A73" s="2"/>
      <c r="B73" s="89" t="s">
        <v>1891</v>
      </c>
      <c r="C73" s="101">
        <f>C75</f>
        <v>0</v>
      </c>
      <c r="D73" s="14">
        <f>D75</f>
        <v>0</v>
      </c>
      <c r="E73" s="15"/>
    </row>
    <row r="74" spans="1:11" x14ac:dyDescent="0.25">
      <c r="A74" s="2"/>
      <c r="B74" s="90" t="s">
        <v>1920</v>
      </c>
      <c r="C74" s="101">
        <f>[1]nota_023!C15</f>
        <v>0</v>
      </c>
      <c r="D74" s="14">
        <f>nota_023!D15</f>
        <v>0</v>
      </c>
      <c r="E74" s="15"/>
    </row>
    <row r="75" spans="1:11" ht="30" x14ac:dyDescent="0.25">
      <c r="A75" s="2"/>
      <c r="B75" s="90" t="s">
        <v>1928</v>
      </c>
      <c r="C75" s="101">
        <v>0</v>
      </c>
      <c r="D75" s="14">
        <v>0</v>
      </c>
      <c r="E75" s="15"/>
    </row>
    <row r="76" spans="1:11" x14ac:dyDescent="0.25">
      <c r="A76" s="2"/>
      <c r="B76" s="90" t="s">
        <v>1929</v>
      </c>
      <c r="C76" s="101">
        <f>[1]nota_023!C17</f>
        <v>0</v>
      </c>
      <c r="D76" s="14">
        <f>nota_023!D17</f>
        <v>0</v>
      </c>
      <c r="E76" s="15"/>
    </row>
    <row r="77" spans="1:11" x14ac:dyDescent="0.25">
      <c r="A77" s="2"/>
      <c r="B77" s="90" t="s">
        <v>1930</v>
      </c>
      <c r="C77" s="101">
        <f>[1]nota_023!C18</f>
        <v>0</v>
      </c>
      <c r="D77" s="14">
        <f>nota_023!D18</f>
        <v>0</v>
      </c>
      <c r="E77" s="15"/>
      <c r="K77" s="13"/>
    </row>
    <row r="78" spans="1:11" x14ac:dyDescent="0.25">
      <c r="A78" s="2"/>
      <c r="B78" s="90" t="s">
        <v>100</v>
      </c>
      <c r="C78" s="101">
        <f>[1]nota_023!C19</f>
        <v>0</v>
      </c>
      <c r="D78" s="14">
        <f>nota_023!D19</f>
        <v>0</v>
      </c>
      <c r="E78" s="15"/>
    </row>
    <row r="79" spans="1:11" x14ac:dyDescent="0.25">
      <c r="A79" s="2"/>
      <c r="B79" s="21" t="s">
        <v>1931</v>
      </c>
      <c r="C79" s="13">
        <f>[1]Zestawienie_zm!C69+[1]Zestawienie_zm!C70-[1]Zestawienie_zm!C73</f>
        <v>4127434.18</v>
      </c>
      <c r="D79" s="13">
        <f>Zestawienie_zm!D69+Zestawienie_zm!D70-Zestawienie_zm!D73</f>
        <v>4902665.2300000004</v>
      </c>
      <c r="E79" s="15"/>
    </row>
    <row r="80" spans="1:11" x14ac:dyDescent="0.25">
      <c r="A80" s="2"/>
      <c r="B80" s="21" t="s">
        <v>1932</v>
      </c>
      <c r="C80" s="13">
        <v>0</v>
      </c>
      <c r="D80" s="13">
        <v>5657301.6900000004</v>
      </c>
      <c r="E80" s="15"/>
    </row>
    <row r="81" spans="1:5" x14ac:dyDescent="0.25">
      <c r="A81" s="2"/>
      <c r="B81" s="89" t="s">
        <v>1883</v>
      </c>
      <c r="C81" s="101">
        <f>[1]nota_023!C22</f>
        <v>0</v>
      </c>
      <c r="D81" s="14">
        <f>nota_023!D22</f>
        <v>0</v>
      </c>
      <c r="E81" s="15"/>
    </row>
    <row r="82" spans="1:5" x14ac:dyDescent="0.25">
      <c r="A82" s="2"/>
      <c r="B82" s="89" t="s">
        <v>1925</v>
      </c>
      <c r="C82" s="101">
        <v>0</v>
      </c>
      <c r="D82" s="14">
        <v>0</v>
      </c>
      <c r="E82" s="15"/>
    </row>
    <row r="83" spans="1:5" ht="30" x14ac:dyDescent="0.25">
      <c r="A83" s="2"/>
      <c r="B83" s="21" t="s">
        <v>1933</v>
      </c>
      <c r="C83" s="13">
        <v>0</v>
      </c>
      <c r="D83" s="13">
        <f>SUM(Zestawienie_zm!D80:'Zestawienie_zm'!D82)</f>
        <v>5657301.6900000004</v>
      </c>
      <c r="E83" s="15"/>
    </row>
    <row r="84" spans="1:5" x14ac:dyDescent="0.25">
      <c r="A84" s="2"/>
      <c r="B84" s="89" t="s">
        <v>1888</v>
      </c>
      <c r="C84" s="101">
        <f>[1]nota_023!C25</f>
        <v>0</v>
      </c>
      <c r="D84" s="14">
        <f>nota_023!D25</f>
        <v>0</v>
      </c>
      <c r="E84" s="15"/>
    </row>
    <row r="85" spans="1:5" x14ac:dyDescent="0.25">
      <c r="A85" s="2"/>
      <c r="B85" s="90" t="s">
        <v>1934</v>
      </c>
      <c r="C85" s="101">
        <f>[1]nota_023!C26</f>
        <v>0</v>
      </c>
      <c r="D85" s="14">
        <f>nota_023!D26</f>
        <v>0</v>
      </c>
      <c r="E85" s="15"/>
    </row>
    <row r="86" spans="1:5" ht="45" x14ac:dyDescent="0.25">
      <c r="A86" s="2"/>
      <c r="B86" s="90" t="s">
        <v>1935</v>
      </c>
      <c r="C86" s="101">
        <f>[1]nota_023!C27</f>
        <v>0</v>
      </c>
      <c r="D86" s="14">
        <f>nota_023!D27</f>
        <v>0</v>
      </c>
      <c r="E86" s="15"/>
    </row>
    <row r="87" spans="1:5" x14ac:dyDescent="0.25">
      <c r="A87" s="2"/>
      <c r="B87" s="90" t="s">
        <v>100</v>
      </c>
      <c r="C87" s="101">
        <f>[1]nota_023!C28</f>
        <v>0</v>
      </c>
      <c r="D87" s="14">
        <f>nota_023!D28</f>
        <v>0</v>
      </c>
      <c r="E87" s="15"/>
    </row>
    <row r="88" spans="1:5" x14ac:dyDescent="0.25">
      <c r="A88" s="2"/>
      <c r="B88" s="89" t="s">
        <v>1891</v>
      </c>
      <c r="C88" s="101">
        <f>[1]nota_023!C29</f>
        <v>0</v>
      </c>
      <c r="D88" s="14">
        <f>nota_023!D29</f>
        <v>0</v>
      </c>
      <c r="E88" s="15"/>
    </row>
    <row r="89" spans="1:5" x14ac:dyDescent="0.25">
      <c r="A89" s="2"/>
      <c r="B89" s="90" t="s">
        <v>1936</v>
      </c>
      <c r="C89" s="101">
        <f>[1]nota_023!C30</f>
        <v>0</v>
      </c>
      <c r="D89" s="14">
        <f>nota_023!D30</f>
        <v>0</v>
      </c>
      <c r="E89" s="15"/>
    </row>
    <row r="90" spans="1:5" ht="30" x14ac:dyDescent="0.25">
      <c r="A90" s="2"/>
      <c r="B90" s="90" t="s">
        <v>1937</v>
      </c>
      <c r="C90" s="101">
        <f>[1]nota_023!C31</f>
        <v>0</v>
      </c>
      <c r="D90" s="14">
        <f>nota_023!D31</f>
        <v>0</v>
      </c>
      <c r="E90" s="15"/>
    </row>
    <row r="91" spans="1:5" ht="30" x14ac:dyDescent="0.25">
      <c r="A91" s="2"/>
      <c r="B91" s="90" t="s">
        <v>1938</v>
      </c>
      <c r="C91" s="101">
        <f>[1]nota_023!C32</f>
        <v>0</v>
      </c>
      <c r="D91" s="14">
        <f>nota_023!D32</f>
        <v>0</v>
      </c>
      <c r="E91" s="15"/>
    </row>
    <row r="92" spans="1:5" ht="30" x14ac:dyDescent="0.25">
      <c r="A92" s="2"/>
      <c r="B92" s="90" t="s">
        <v>1939</v>
      </c>
      <c r="C92" s="101">
        <f>[1]nota_023!C33</f>
        <v>0</v>
      </c>
      <c r="D92" s="14">
        <f>nota_023!D33</f>
        <v>0</v>
      </c>
      <c r="E92" s="15"/>
    </row>
    <row r="93" spans="1:5" x14ac:dyDescent="0.25">
      <c r="A93" s="2"/>
      <c r="B93" s="90" t="s">
        <v>100</v>
      </c>
      <c r="C93" s="101">
        <f>[1]nota_023!C34</f>
        <v>0</v>
      </c>
      <c r="D93" s="14">
        <f>nota_023!D34</f>
        <v>0</v>
      </c>
      <c r="E93" s="15"/>
    </row>
    <row r="94" spans="1:5" x14ac:dyDescent="0.25">
      <c r="A94" s="2"/>
      <c r="B94" s="21" t="s">
        <v>1940</v>
      </c>
      <c r="C94" s="13">
        <f>[1]Zestawienie_zm!C83+[1]Zestawienie_zm!C84-[1]Zestawienie_zm!C88</f>
        <v>0</v>
      </c>
      <c r="D94" s="13">
        <f>Zestawienie_zm!D83+Zestawienie_zm!D84-Zestawienie_zm!D88</f>
        <v>5657301.6900000004</v>
      </c>
      <c r="E94" s="15"/>
    </row>
    <row r="95" spans="1:5" x14ac:dyDescent="0.25">
      <c r="A95" s="2"/>
      <c r="B95" s="21" t="s">
        <v>1941</v>
      </c>
      <c r="C95" s="13">
        <f>[1]Zestawienie_zm!C79-[1]Zestawienie_zm!C94</f>
        <v>4127434.18</v>
      </c>
      <c r="D95" s="13">
        <f>Zestawienie_zm!D79-Zestawienie_zm!D94</f>
        <v>-754636.46</v>
      </c>
      <c r="E95" s="15"/>
    </row>
    <row r="96" spans="1:5" x14ac:dyDescent="0.25">
      <c r="A96" s="2"/>
      <c r="B96" s="20" t="s">
        <v>1942</v>
      </c>
      <c r="C96" s="13">
        <f>[1]Zestawienie_zm!C97-[1]Zestawienie_zm!C98-[1]Zestawienie_zm!C99</f>
        <v>1127794.6100000043</v>
      </c>
      <c r="D96" s="13">
        <v>944283.31</v>
      </c>
      <c r="E96" s="15"/>
    </row>
    <row r="97" spans="1:5" x14ac:dyDescent="0.25">
      <c r="A97" s="2"/>
      <c r="B97" s="84" t="s">
        <v>1943</v>
      </c>
      <c r="C97" s="101">
        <f>[1]Pasywa!D15</f>
        <v>1127794.6100000043</v>
      </c>
      <c r="D97" s="14">
        <v>944283.31</v>
      </c>
      <c r="E97" s="15"/>
    </row>
    <row r="98" spans="1:5" x14ac:dyDescent="0.25">
      <c r="A98" s="2"/>
      <c r="B98" s="84" t="s">
        <v>1944</v>
      </c>
      <c r="C98" s="101">
        <v>0</v>
      </c>
      <c r="D98" s="14">
        <v>0</v>
      </c>
      <c r="E98" s="15"/>
    </row>
    <row r="99" spans="1:5" x14ac:dyDescent="0.25">
      <c r="A99" s="2"/>
      <c r="B99" s="84" t="s">
        <v>1945</v>
      </c>
      <c r="C99" s="101">
        <v>0</v>
      </c>
      <c r="D99" s="14">
        <v>0</v>
      </c>
      <c r="E99" s="15"/>
    </row>
    <row r="100" spans="1:5" x14ac:dyDescent="0.25">
      <c r="A100" s="2"/>
      <c r="B100" s="6" t="s">
        <v>1946</v>
      </c>
      <c r="C100" s="13">
        <f>[1]Zestawienie_zm!C19+[1]Zestawienie_zm!C33+[1]Zestawienie_zm!C50+[1]Zestawienie_zm!C64+[1]Zestawienie_zm!C95+[1]Zestawienie_zm!C96</f>
        <v>27451855.930000003</v>
      </c>
      <c r="D100" s="13">
        <v>25040914.649999999</v>
      </c>
      <c r="E100" s="15"/>
    </row>
    <row r="101" spans="1:5" ht="30" x14ac:dyDescent="0.25">
      <c r="A101" s="2"/>
      <c r="B101" s="6" t="s">
        <v>1947</v>
      </c>
      <c r="C101" s="13">
        <f>C100</f>
        <v>27451855.930000003</v>
      </c>
      <c r="D101" s="13">
        <f>D100</f>
        <v>25040914.649999999</v>
      </c>
      <c r="E101" s="15"/>
    </row>
    <row r="102" spans="1:5" x14ac:dyDescent="0.25">
      <c r="A102" s="1"/>
      <c r="B102" s="11"/>
      <c r="C102" s="11"/>
      <c r="D102" s="11"/>
      <c r="E102" s="1"/>
    </row>
    <row r="105" spans="1:5" x14ac:dyDescent="0.25">
      <c r="B105" s="39" t="s">
        <v>1674</v>
      </c>
      <c r="C105" s="33">
        <f>C100-Pasywa!E5</f>
        <v>2410941.2800000012</v>
      </c>
      <c r="D105" s="33"/>
    </row>
    <row r="108" spans="1:5" x14ac:dyDescent="0.25">
      <c r="B108" t="s">
        <v>2011</v>
      </c>
    </row>
    <row r="109" spans="1:5" x14ac:dyDescent="0.25">
      <c r="C109" t="s">
        <v>1676</v>
      </c>
      <c r="D109" t="s">
        <v>2005</v>
      </c>
    </row>
    <row r="112" spans="1:5" x14ac:dyDescent="0.25">
      <c r="B112" t="s">
        <v>1675</v>
      </c>
    </row>
  </sheetData>
  <mergeCells count="1">
    <mergeCell ref="C2:D2"/>
  </mergeCells>
  <pageMargins left="0.7" right="0.7" top="0.75" bottom="0.75" header="0.3" footer="0.3"/>
  <pageSetup paperSize="9" scale="43" orientation="portrait" r:id="rId1"/>
  <headerFooter>
    <oddHeader>&amp;C&amp;"Arial Black,Standardowy"&amp;K03+000PRYMUS S.A
Turyńska 101,43-100 Tychy</oddHeader>
  </headerFooter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A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222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377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953</v>
      </c>
      <c r="C5" s="4" t="s">
        <v>959</v>
      </c>
      <c r="D5" s="4" t="s">
        <v>960</v>
      </c>
      <c r="E5" s="4" t="s">
        <v>527</v>
      </c>
      <c r="F5" s="4" t="s">
        <v>961</v>
      </c>
      <c r="G5" s="4" t="s">
        <v>962</v>
      </c>
      <c r="H5" s="4" t="s">
        <v>963</v>
      </c>
      <c r="I5" s="4" t="s">
        <v>531</v>
      </c>
      <c r="J5" s="15"/>
    </row>
    <row r="6" spans="1:10" x14ac:dyDescent="0.25">
      <c r="A6" s="2"/>
      <c r="B6" s="5" t="s">
        <v>954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955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nota_052!E7+nota_052!F7-nota_052!G7-nota_052!H7</f>
        <v>0</v>
      </c>
      <c r="J7" s="15"/>
    </row>
    <row r="8" spans="1:10" x14ac:dyDescent="0.25">
      <c r="A8" s="2"/>
      <c r="B8" s="18" t="s">
        <v>955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nota_052!E8+nota_052!F8-nota_052!G8-nota_052!H8</f>
        <v>0</v>
      </c>
      <c r="J8" s="15"/>
    </row>
    <row r="9" spans="1:10" x14ac:dyDescent="0.25">
      <c r="A9" s="2"/>
      <c r="B9" s="18" t="s">
        <v>955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nota_052!E9+nota_052!F9-nota_052!G9-nota_052!H9</f>
        <v>0</v>
      </c>
      <c r="J9" s="15"/>
    </row>
    <row r="10" spans="1:10" x14ac:dyDescent="0.25">
      <c r="A10" s="2"/>
      <c r="B10" s="5" t="s">
        <v>509</v>
      </c>
      <c r="C10" s="10"/>
      <c r="D10" s="10"/>
      <c r="E10" s="13">
        <f>SUM(nota_052!E7:'nota_052'!E9)</f>
        <v>0</v>
      </c>
      <c r="F10" s="13">
        <f>SUM(nota_052!F7:'nota_052'!F9)</f>
        <v>0</v>
      </c>
      <c r="G10" s="13">
        <f>SUM(nota_052!G7:'nota_052'!G9)</f>
        <v>0</v>
      </c>
      <c r="H10" s="13">
        <f>SUM(nota_052!H7:'nota_052'!H9)</f>
        <v>0</v>
      </c>
      <c r="I10" s="13">
        <f>SUM(nota_052!I7:'nota_052'!I9)</f>
        <v>0</v>
      </c>
      <c r="J10" s="15"/>
    </row>
    <row r="11" spans="1:10" x14ac:dyDescent="0.25">
      <c r="A11" s="2"/>
      <c r="B11" s="5" t="s">
        <v>956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955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nota_052!E12+nota_052!F12-nota_052!G12-nota_052!H12</f>
        <v>0</v>
      </c>
      <c r="J12" s="15"/>
    </row>
    <row r="13" spans="1:10" x14ac:dyDescent="0.25">
      <c r="A13" s="2"/>
      <c r="B13" s="18" t="s">
        <v>955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nota_052!E13+nota_052!F13-nota_052!G13-nota_052!H13</f>
        <v>0</v>
      </c>
      <c r="J13" s="15"/>
    </row>
    <row r="14" spans="1:10" x14ac:dyDescent="0.25">
      <c r="A14" s="2"/>
      <c r="B14" s="18" t="s">
        <v>955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nota_052!E14+nota_052!F14-nota_052!G14-nota_052!H14</f>
        <v>0</v>
      </c>
      <c r="J14" s="15"/>
    </row>
    <row r="15" spans="1:10" x14ac:dyDescent="0.25">
      <c r="A15" s="2"/>
      <c r="B15" s="5" t="s">
        <v>509</v>
      </c>
      <c r="C15" s="10"/>
      <c r="D15" s="10"/>
      <c r="E15" s="13">
        <f>SUM(nota_052!E12:'nota_052'!E14)</f>
        <v>0</v>
      </c>
      <c r="F15" s="13">
        <f>SUM(nota_052!F12:'nota_052'!F14)</f>
        <v>0</v>
      </c>
      <c r="G15" s="13">
        <f>SUM(nota_052!G12:'nota_052'!G14)</f>
        <v>0</v>
      </c>
      <c r="H15" s="13">
        <f>SUM(nota_052!H12:'nota_052'!H14)</f>
        <v>0</v>
      </c>
      <c r="I15" s="13">
        <f>SUM(nota_052!I12:'nota_052'!I14)</f>
        <v>0</v>
      </c>
      <c r="J15" s="15"/>
    </row>
    <row r="16" spans="1:10" x14ac:dyDescent="0.25">
      <c r="A16" s="2"/>
      <c r="B16" s="5" t="s">
        <v>957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955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nota_052!E17+nota_052!F17-nota_052!G17-nota_052!H17</f>
        <v>0</v>
      </c>
      <c r="J17" s="15"/>
    </row>
    <row r="18" spans="1:10" x14ac:dyDescent="0.25">
      <c r="A18" s="2"/>
      <c r="B18" s="18" t="s">
        <v>955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nota_052!E18+nota_052!F18-nota_052!G18-nota_052!H18</f>
        <v>0</v>
      </c>
      <c r="J18" s="15"/>
    </row>
    <row r="19" spans="1:10" x14ac:dyDescent="0.25">
      <c r="A19" s="2"/>
      <c r="B19" s="18" t="s">
        <v>955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nota_052!E19+nota_052!F19-nota_052!G19-nota_052!H19</f>
        <v>0</v>
      </c>
      <c r="J19" s="15"/>
    </row>
    <row r="20" spans="1:10" x14ac:dyDescent="0.25">
      <c r="A20" s="2"/>
      <c r="B20" s="5" t="s">
        <v>509</v>
      </c>
      <c r="C20" s="10"/>
      <c r="D20" s="10"/>
      <c r="E20" s="13">
        <f>SUM(nota_052!E17:'nota_052'!E19)</f>
        <v>0</v>
      </c>
      <c r="F20" s="13">
        <f>SUM(nota_052!F17:'nota_052'!F19)</f>
        <v>0</v>
      </c>
      <c r="G20" s="13">
        <f>SUM(nota_052!G17:'nota_052'!G19)</f>
        <v>0</v>
      </c>
      <c r="H20" s="13">
        <f>SUM(nota_052!H17:'nota_052'!H19)</f>
        <v>0</v>
      </c>
      <c r="I20" s="13">
        <f>SUM(nota_052!I17:'nota_052'!I19)</f>
        <v>0</v>
      </c>
      <c r="J20" s="15"/>
    </row>
    <row r="21" spans="1:10" x14ac:dyDescent="0.25">
      <c r="A21" s="2"/>
      <c r="B21" s="10" t="s">
        <v>958</v>
      </c>
      <c r="C21" s="10"/>
      <c r="D21" s="10"/>
      <c r="E21" s="13">
        <f>nota_052!E10+nota_052!E15+nota_052!E20</f>
        <v>0</v>
      </c>
      <c r="F21" s="13">
        <f>nota_052!F10+nota_052!F15+nota_052!F20</f>
        <v>0</v>
      </c>
      <c r="G21" s="13">
        <f>nota_052!G10+nota_052!G15+nota_052!G20</f>
        <v>0</v>
      </c>
      <c r="H21" s="13">
        <f>nota_052!H10+nota_052!H15+nota_052!H20</f>
        <v>0</v>
      </c>
      <c r="I21" s="13">
        <f>nota_052!I10+nota_052!I15+nota_052!I20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502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109"/>
      <c r="C24" s="105"/>
      <c r="D24" s="105"/>
      <c r="E24" s="105"/>
      <c r="F24" s="105"/>
      <c r="G24" s="105"/>
      <c r="H24" s="105"/>
      <c r="I24" s="105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B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223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378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953</v>
      </c>
      <c r="C5" s="4" t="s">
        <v>959</v>
      </c>
      <c r="D5" s="4" t="s">
        <v>960</v>
      </c>
      <c r="E5" s="4" t="s">
        <v>527</v>
      </c>
      <c r="F5" s="4" t="s">
        <v>961</v>
      </c>
      <c r="G5" s="4" t="s">
        <v>962</v>
      </c>
      <c r="H5" s="4" t="s">
        <v>963</v>
      </c>
      <c r="I5" s="4" t="s">
        <v>531</v>
      </c>
      <c r="J5" s="15"/>
    </row>
    <row r="6" spans="1:10" x14ac:dyDescent="0.25">
      <c r="A6" s="2"/>
      <c r="B6" s="5" t="s">
        <v>964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955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nota_053!E7+nota_053!F7-nota_053!G7-nota_053!H7</f>
        <v>0</v>
      </c>
      <c r="J7" s="15"/>
    </row>
    <row r="8" spans="1:10" x14ac:dyDescent="0.25">
      <c r="A8" s="2"/>
      <c r="B8" s="18" t="s">
        <v>955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nota_053!E8+nota_053!F8-nota_053!G8-nota_053!H8</f>
        <v>0</v>
      </c>
      <c r="J8" s="15"/>
    </row>
    <row r="9" spans="1:10" x14ac:dyDescent="0.25">
      <c r="A9" s="2"/>
      <c r="B9" s="18" t="s">
        <v>955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nota_053!E9+nota_053!F9-nota_053!G9-nota_053!H9</f>
        <v>0</v>
      </c>
      <c r="J9" s="15"/>
    </row>
    <row r="10" spans="1:10" x14ac:dyDescent="0.25">
      <c r="A10" s="2"/>
      <c r="B10" s="5" t="s">
        <v>509</v>
      </c>
      <c r="C10" s="10"/>
      <c r="D10" s="10"/>
      <c r="E10" s="13">
        <f>SUM(nota_053!E7:'nota_053'!E9)</f>
        <v>0</v>
      </c>
      <c r="F10" s="13">
        <f>SUM(nota_053!F7:'nota_053'!F9)</f>
        <v>0</v>
      </c>
      <c r="G10" s="13">
        <f>SUM(nota_053!G7:'nota_053'!G9)</f>
        <v>0</v>
      </c>
      <c r="H10" s="13">
        <f>SUM(nota_053!H7:'nota_053'!H9)</f>
        <v>0</v>
      </c>
      <c r="I10" s="13">
        <f>SUM(nota_053!I7:'nota_053'!I9)</f>
        <v>0</v>
      </c>
      <c r="J10" s="15"/>
    </row>
    <row r="11" spans="1:10" x14ac:dyDescent="0.25">
      <c r="A11" s="2"/>
      <c r="B11" s="5" t="s">
        <v>956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955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nota_053!E12+nota_053!F12-nota_053!G12-nota_053!H12</f>
        <v>0</v>
      </c>
      <c r="J12" s="15"/>
    </row>
    <row r="13" spans="1:10" x14ac:dyDescent="0.25">
      <c r="A13" s="2"/>
      <c r="B13" s="18" t="s">
        <v>955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nota_053!E13+nota_053!F13-nota_053!G13-nota_053!H13</f>
        <v>0</v>
      </c>
      <c r="J13" s="15"/>
    </row>
    <row r="14" spans="1:10" x14ac:dyDescent="0.25">
      <c r="A14" s="2"/>
      <c r="B14" s="18" t="s">
        <v>955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nota_053!E14+nota_053!F14-nota_053!G14-nota_053!H14</f>
        <v>0</v>
      </c>
      <c r="J14" s="15"/>
    </row>
    <row r="15" spans="1:10" x14ac:dyDescent="0.25">
      <c r="A15" s="2"/>
      <c r="B15" s="5" t="s">
        <v>509</v>
      </c>
      <c r="C15" s="10"/>
      <c r="D15" s="10"/>
      <c r="E15" s="13">
        <f>SUM(nota_053!E12:'nota_053'!E14)</f>
        <v>0</v>
      </c>
      <c r="F15" s="13">
        <f>SUM(nota_053!F12:'nota_053'!F14)</f>
        <v>0</v>
      </c>
      <c r="G15" s="13">
        <f>SUM(nota_053!G12:'nota_053'!G14)</f>
        <v>0</v>
      </c>
      <c r="H15" s="13">
        <f>SUM(nota_053!H12:'nota_053'!H14)</f>
        <v>0</v>
      </c>
      <c r="I15" s="13">
        <f>SUM(nota_053!I12:'nota_053'!I14)</f>
        <v>0</v>
      </c>
      <c r="J15" s="15"/>
    </row>
    <row r="16" spans="1:10" x14ac:dyDescent="0.25">
      <c r="A16" s="2"/>
      <c r="B16" s="5" t="s">
        <v>957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955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nota_053!E17+nota_053!F17-nota_053!G17-nota_053!H17</f>
        <v>0</v>
      </c>
      <c r="J17" s="15"/>
    </row>
    <row r="18" spans="1:10" x14ac:dyDescent="0.25">
      <c r="A18" s="2"/>
      <c r="B18" s="18" t="s">
        <v>955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nota_053!E18+nota_053!F18-nota_053!G18-nota_053!H18</f>
        <v>0</v>
      </c>
      <c r="J18" s="15"/>
    </row>
    <row r="19" spans="1:10" x14ac:dyDescent="0.25">
      <c r="A19" s="2"/>
      <c r="B19" s="18" t="s">
        <v>955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nota_053!E19+nota_053!F19-nota_053!G19-nota_053!H19</f>
        <v>0</v>
      </c>
      <c r="J19" s="15"/>
    </row>
    <row r="20" spans="1:10" x14ac:dyDescent="0.25">
      <c r="A20" s="2"/>
      <c r="B20" s="5" t="s">
        <v>509</v>
      </c>
      <c r="C20" s="10"/>
      <c r="D20" s="10"/>
      <c r="E20" s="13">
        <f>SUM(nota_053!E17:'nota_053'!E19)</f>
        <v>0</v>
      </c>
      <c r="F20" s="13">
        <f>SUM(nota_053!F17:'nota_053'!F19)</f>
        <v>0</v>
      </c>
      <c r="G20" s="13">
        <f>SUM(nota_053!G17:'nota_053'!G19)</f>
        <v>0</v>
      </c>
      <c r="H20" s="13">
        <f>SUM(nota_053!H17:'nota_053'!H19)</f>
        <v>0</v>
      </c>
      <c r="I20" s="13">
        <f>SUM(nota_053!I17:'nota_053'!I19)</f>
        <v>0</v>
      </c>
      <c r="J20" s="15"/>
    </row>
    <row r="21" spans="1:10" x14ac:dyDescent="0.25">
      <c r="A21" s="2"/>
      <c r="B21" s="10" t="s">
        <v>958</v>
      </c>
      <c r="C21" s="10"/>
      <c r="D21" s="10"/>
      <c r="E21" s="13">
        <f>nota_053!E10+nota_053!E15+nota_053!E20</f>
        <v>0</v>
      </c>
      <c r="F21" s="13">
        <f>nota_053!F10+nota_053!F15+nota_053!F20</f>
        <v>0</v>
      </c>
      <c r="G21" s="13">
        <f>nota_053!G10+nota_053!G15+nota_053!G20</f>
        <v>0</v>
      </c>
      <c r="H21" s="13">
        <f>nota_053!H10+nota_053!H15+nota_053!H20</f>
        <v>0</v>
      </c>
      <c r="I21" s="13">
        <f>nota_053!I10+nota_053!I15+nota_053!I20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502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109"/>
      <c r="C24" s="105"/>
      <c r="D24" s="105"/>
      <c r="E24" s="105"/>
      <c r="F24" s="105"/>
      <c r="G24" s="105"/>
      <c r="H24" s="105"/>
      <c r="I24" s="105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C00-000000000000}">
  <dimension ref="A1:J2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224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379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30" x14ac:dyDescent="0.25">
      <c r="A5" s="2"/>
      <c r="B5" s="4" t="s">
        <v>953</v>
      </c>
      <c r="C5" s="4" t="s">
        <v>959</v>
      </c>
      <c r="D5" s="4" t="s">
        <v>960</v>
      </c>
      <c r="E5" s="4" t="s">
        <v>527</v>
      </c>
      <c r="F5" s="4" t="s">
        <v>961</v>
      </c>
      <c r="G5" s="4" t="s">
        <v>962</v>
      </c>
      <c r="H5" s="4" t="s">
        <v>963</v>
      </c>
      <c r="I5" s="4" t="s">
        <v>531</v>
      </c>
      <c r="J5" s="15"/>
    </row>
    <row r="6" spans="1:10" x14ac:dyDescent="0.25">
      <c r="A6" s="2"/>
      <c r="B6" s="5" t="s">
        <v>964</v>
      </c>
      <c r="C6" s="10"/>
      <c r="D6" s="10"/>
      <c r="E6" s="10"/>
      <c r="F6" s="10"/>
      <c r="G6" s="10"/>
      <c r="H6" s="10"/>
      <c r="I6" s="10"/>
      <c r="J6" s="15"/>
    </row>
    <row r="7" spans="1:10" x14ac:dyDescent="0.25">
      <c r="A7" s="2"/>
      <c r="B7" s="18" t="s">
        <v>955</v>
      </c>
      <c r="C7" s="16"/>
      <c r="D7" s="16"/>
      <c r="E7" s="14">
        <v>0</v>
      </c>
      <c r="F7" s="14">
        <v>0</v>
      </c>
      <c r="G7" s="14">
        <v>0</v>
      </c>
      <c r="H7" s="14">
        <v>0</v>
      </c>
      <c r="I7" s="14">
        <f>nota_054!E7+nota_054!F7-nota_054!G7-nota_054!H7</f>
        <v>0</v>
      </c>
      <c r="J7" s="15"/>
    </row>
    <row r="8" spans="1:10" x14ac:dyDescent="0.25">
      <c r="A8" s="2"/>
      <c r="B8" s="18" t="s">
        <v>955</v>
      </c>
      <c r="C8" s="16"/>
      <c r="D8" s="16"/>
      <c r="E8" s="14">
        <v>0</v>
      </c>
      <c r="F8" s="14">
        <v>0</v>
      </c>
      <c r="G8" s="14">
        <v>0</v>
      </c>
      <c r="H8" s="14">
        <v>0</v>
      </c>
      <c r="I8" s="14">
        <f>nota_054!E8+nota_054!F8-nota_054!G8-nota_054!H8</f>
        <v>0</v>
      </c>
      <c r="J8" s="15"/>
    </row>
    <row r="9" spans="1:10" x14ac:dyDescent="0.25">
      <c r="A9" s="2"/>
      <c r="B9" s="18" t="s">
        <v>955</v>
      </c>
      <c r="C9" s="16"/>
      <c r="D9" s="16"/>
      <c r="E9" s="14">
        <v>0</v>
      </c>
      <c r="F9" s="14">
        <v>0</v>
      </c>
      <c r="G9" s="14">
        <v>0</v>
      </c>
      <c r="H9" s="14">
        <v>0</v>
      </c>
      <c r="I9" s="14">
        <f>nota_054!E9+nota_054!F9-nota_054!G9-nota_054!H9</f>
        <v>0</v>
      </c>
      <c r="J9" s="15"/>
    </row>
    <row r="10" spans="1:10" x14ac:dyDescent="0.25">
      <c r="A10" s="2"/>
      <c r="B10" s="5" t="s">
        <v>509</v>
      </c>
      <c r="C10" s="10"/>
      <c r="D10" s="10"/>
      <c r="E10" s="13">
        <f>SUM(nota_054!E7:'nota_054'!E9)</f>
        <v>0</v>
      </c>
      <c r="F10" s="13">
        <f>SUM(nota_054!F7:'nota_054'!F9)</f>
        <v>0</v>
      </c>
      <c r="G10" s="13">
        <f>SUM(nota_054!G7:'nota_054'!G9)</f>
        <v>0</v>
      </c>
      <c r="H10" s="13">
        <f>SUM(nota_054!H7:'nota_054'!H9)</f>
        <v>0</v>
      </c>
      <c r="I10" s="13">
        <f>SUM(nota_054!I7:'nota_054'!I9)</f>
        <v>0</v>
      </c>
      <c r="J10" s="15"/>
    </row>
    <row r="11" spans="1:10" x14ac:dyDescent="0.25">
      <c r="A11" s="2"/>
      <c r="B11" s="5" t="s">
        <v>956</v>
      </c>
      <c r="C11" s="10"/>
      <c r="D11" s="10"/>
      <c r="E11" s="10"/>
      <c r="F11" s="10"/>
      <c r="G11" s="10"/>
      <c r="H11" s="10"/>
      <c r="I11" s="10"/>
      <c r="J11" s="15"/>
    </row>
    <row r="12" spans="1:10" x14ac:dyDescent="0.25">
      <c r="A12" s="2"/>
      <c r="B12" s="18" t="s">
        <v>955</v>
      </c>
      <c r="C12" s="16"/>
      <c r="D12" s="16"/>
      <c r="E12" s="14">
        <v>0</v>
      </c>
      <c r="F12" s="14">
        <v>0</v>
      </c>
      <c r="G12" s="14">
        <v>0</v>
      </c>
      <c r="H12" s="14">
        <v>0</v>
      </c>
      <c r="I12" s="14">
        <f>nota_054!E12+nota_054!F12-nota_054!G12-nota_054!H12</f>
        <v>0</v>
      </c>
      <c r="J12" s="15"/>
    </row>
    <row r="13" spans="1:10" x14ac:dyDescent="0.25">
      <c r="A13" s="2"/>
      <c r="B13" s="18" t="s">
        <v>955</v>
      </c>
      <c r="C13" s="16"/>
      <c r="D13" s="16"/>
      <c r="E13" s="14">
        <v>0</v>
      </c>
      <c r="F13" s="14">
        <v>0</v>
      </c>
      <c r="G13" s="14">
        <v>0</v>
      </c>
      <c r="H13" s="14">
        <v>0</v>
      </c>
      <c r="I13" s="14">
        <f>nota_054!E13+nota_054!F13-nota_054!G13-nota_054!H13</f>
        <v>0</v>
      </c>
      <c r="J13" s="15"/>
    </row>
    <row r="14" spans="1:10" x14ac:dyDescent="0.25">
      <c r="A14" s="2"/>
      <c r="B14" s="18" t="s">
        <v>955</v>
      </c>
      <c r="C14" s="16"/>
      <c r="D14" s="16"/>
      <c r="E14" s="14">
        <v>0</v>
      </c>
      <c r="F14" s="14">
        <v>0</v>
      </c>
      <c r="G14" s="14">
        <v>0</v>
      </c>
      <c r="H14" s="14">
        <v>0</v>
      </c>
      <c r="I14" s="14">
        <f>nota_054!E14+nota_054!F14-nota_054!G14-nota_054!H14</f>
        <v>0</v>
      </c>
      <c r="J14" s="15"/>
    </row>
    <row r="15" spans="1:10" x14ac:dyDescent="0.25">
      <c r="A15" s="2"/>
      <c r="B15" s="5" t="s">
        <v>509</v>
      </c>
      <c r="C15" s="10"/>
      <c r="D15" s="10"/>
      <c r="E15" s="13">
        <f>SUM(nota_054!E12:'nota_054'!E14)</f>
        <v>0</v>
      </c>
      <c r="F15" s="13">
        <f>SUM(nota_054!F12:'nota_054'!F14)</f>
        <v>0</v>
      </c>
      <c r="G15" s="13">
        <f>SUM(nota_054!G12:'nota_054'!G14)</f>
        <v>0</v>
      </c>
      <c r="H15" s="13">
        <f>SUM(nota_054!H12:'nota_054'!H14)</f>
        <v>0</v>
      </c>
      <c r="I15" s="13">
        <f>SUM(nota_054!I12:'nota_054'!I14)</f>
        <v>0</v>
      </c>
      <c r="J15" s="15"/>
    </row>
    <row r="16" spans="1:10" x14ac:dyDescent="0.25">
      <c r="A16" s="2"/>
      <c r="B16" s="5" t="s">
        <v>957</v>
      </c>
      <c r="C16" s="10"/>
      <c r="D16" s="10"/>
      <c r="E16" s="10"/>
      <c r="F16" s="10"/>
      <c r="G16" s="10"/>
      <c r="H16" s="10"/>
      <c r="I16" s="10"/>
      <c r="J16" s="15"/>
    </row>
    <row r="17" spans="1:10" x14ac:dyDescent="0.25">
      <c r="A17" s="2"/>
      <c r="B17" s="18" t="s">
        <v>955</v>
      </c>
      <c r="C17" s="16"/>
      <c r="D17" s="16"/>
      <c r="E17" s="14">
        <v>0</v>
      </c>
      <c r="F17" s="14">
        <v>0</v>
      </c>
      <c r="G17" s="14">
        <v>0</v>
      </c>
      <c r="H17" s="14">
        <v>0</v>
      </c>
      <c r="I17" s="14">
        <f>nota_054!E17+nota_054!F17-nota_054!G17-nota_054!H17</f>
        <v>0</v>
      </c>
      <c r="J17" s="15"/>
    </row>
    <row r="18" spans="1:10" x14ac:dyDescent="0.25">
      <c r="A18" s="2"/>
      <c r="B18" s="18" t="s">
        <v>955</v>
      </c>
      <c r="C18" s="16"/>
      <c r="D18" s="16"/>
      <c r="E18" s="14">
        <v>0</v>
      </c>
      <c r="F18" s="14">
        <v>0</v>
      </c>
      <c r="G18" s="14">
        <v>0</v>
      </c>
      <c r="H18" s="14">
        <v>0</v>
      </c>
      <c r="I18" s="14">
        <f>nota_054!E18+nota_054!F18-nota_054!G18-nota_054!H18</f>
        <v>0</v>
      </c>
      <c r="J18" s="15"/>
    </row>
    <row r="19" spans="1:10" x14ac:dyDescent="0.25">
      <c r="A19" s="2"/>
      <c r="B19" s="18" t="s">
        <v>955</v>
      </c>
      <c r="C19" s="16"/>
      <c r="D19" s="16"/>
      <c r="E19" s="14">
        <v>0</v>
      </c>
      <c r="F19" s="14">
        <v>0</v>
      </c>
      <c r="G19" s="14">
        <v>0</v>
      </c>
      <c r="H19" s="14">
        <v>0</v>
      </c>
      <c r="I19" s="14">
        <f>nota_054!E19+nota_054!F19-nota_054!G19-nota_054!H19</f>
        <v>0</v>
      </c>
      <c r="J19" s="15"/>
    </row>
    <row r="20" spans="1:10" x14ac:dyDescent="0.25">
      <c r="A20" s="2"/>
      <c r="B20" s="5" t="s">
        <v>509</v>
      </c>
      <c r="C20" s="10"/>
      <c r="D20" s="10"/>
      <c r="E20" s="13">
        <f>SUM(nota_054!E17:'nota_054'!E19)</f>
        <v>0</v>
      </c>
      <c r="F20" s="13">
        <f>SUM(nota_054!F17:'nota_054'!F19)</f>
        <v>0</v>
      </c>
      <c r="G20" s="13">
        <f>SUM(nota_054!G17:'nota_054'!G19)</f>
        <v>0</v>
      </c>
      <c r="H20" s="13">
        <f>SUM(nota_054!H17:'nota_054'!H19)</f>
        <v>0</v>
      </c>
      <c r="I20" s="13">
        <f>SUM(nota_054!I17:'nota_054'!I19)</f>
        <v>0</v>
      </c>
      <c r="J20" s="15"/>
    </row>
    <row r="21" spans="1:10" x14ac:dyDescent="0.25">
      <c r="A21" s="2"/>
      <c r="B21" s="10" t="s">
        <v>958</v>
      </c>
      <c r="C21" s="10"/>
      <c r="D21" s="10"/>
      <c r="E21" s="13">
        <f>nota_054!E10+nota_054!E15+nota_054!E20</f>
        <v>0</v>
      </c>
      <c r="F21" s="13">
        <f>nota_054!F10+nota_054!F15+nota_054!F20</f>
        <v>0</v>
      </c>
      <c r="G21" s="13">
        <f>nota_054!G10+nota_054!G15+nota_054!G20</f>
        <v>0</v>
      </c>
      <c r="H21" s="13">
        <f>nota_054!H10+nota_054!H15+nota_054!H20</f>
        <v>0</v>
      </c>
      <c r="I21" s="13">
        <f>nota_054!I10+nota_054!I15+nota_054!I20</f>
        <v>0</v>
      </c>
      <c r="J21" s="15"/>
    </row>
    <row r="22" spans="1:10" x14ac:dyDescent="0.25">
      <c r="A22" s="1"/>
      <c r="B22" s="11"/>
      <c r="C22" s="11"/>
      <c r="D22" s="11"/>
      <c r="E22" s="11"/>
      <c r="F22" s="11"/>
      <c r="G22" s="11"/>
      <c r="H22" s="11"/>
      <c r="I22" s="11"/>
      <c r="J22" s="1"/>
    </row>
    <row r="23" spans="1:10" x14ac:dyDescent="0.25">
      <c r="A23" s="1"/>
      <c r="B23" s="17" t="s">
        <v>502</v>
      </c>
      <c r="C23" s="17"/>
      <c r="D23" s="17"/>
      <c r="E23" s="17"/>
      <c r="F23" s="17"/>
      <c r="G23" s="17"/>
      <c r="H23" s="17"/>
      <c r="I23" s="17"/>
      <c r="J23" s="1"/>
    </row>
    <row r="24" spans="1:10" x14ac:dyDescent="0.25">
      <c r="A24" s="2"/>
      <c r="B24" s="109"/>
      <c r="C24" s="105"/>
      <c r="D24" s="105"/>
      <c r="E24" s="105"/>
      <c r="F24" s="105"/>
      <c r="G24" s="105"/>
      <c r="H24" s="105"/>
      <c r="I24" s="105"/>
      <c r="J24" s="15"/>
    </row>
    <row r="25" spans="1:10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"/>
    </row>
  </sheetData>
  <mergeCells count="2">
    <mergeCell ref="B3:I3"/>
    <mergeCell ref="B24:I24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D00-000000000000}">
  <dimension ref="A1:K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6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225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380</v>
      </c>
      <c r="C3" s="105"/>
      <c r="D3" s="105"/>
      <c r="E3" s="105"/>
      <c r="F3" s="105"/>
      <c r="G3" s="23"/>
      <c r="H3" s="23"/>
      <c r="I3" s="23"/>
      <c r="J3" s="23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x14ac:dyDescent="0.25">
      <c r="A5" s="2"/>
      <c r="B5" s="110" t="s">
        <v>947</v>
      </c>
      <c r="C5" s="112">
        <v>2016</v>
      </c>
      <c r="D5" s="113"/>
      <c r="E5" s="113"/>
      <c r="F5" s="113"/>
      <c r="G5" s="112">
        <v>2015</v>
      </c>
      <c r="H5" s="113"/>
      <c r="I5" s="113"/>
      <c r="J5" s="113"/>
      <c r="K5" s="15"/>
    </row>
    <row r="6" spans="1:11" x14ac:dyDescent="0.25">
      <c r="A6" s="2"/>
      <c r="B6" s="111"/>
      <c r="C6" s="112" t="s">
        <v>968</v>
      </c>
      <c r="D6" s="113"/>
      <c r="E6" s="112" t="s">
        <v>971</v>
      </c>
      <c r="F6" s="113"/>
      <c r="G6" s="112" t="s">
        <v>968</v>
      </c>
      <c r="H6" s="113"/>
      <c r="I6" s="112" t="s">
        <v>971</v>
      </c>
      <c r="J6" s="113"/>
      <c r="K6" s="15"/>
    </row>
    <row r="7" spans="1:11" x14ac:dyDescent="0.25">
      <c r="A7" s="2"/>
      <c r="B7" s="111"/>
      <c r="C7" s="4" t="s">
        <v>969</v>
      </c>
      <c r="D7" s="4" t="s">
        <v>970</v>
      </c>
      <c r="E7" s="4" t="s">
        <v>969</v>
      </c>
      <c r="F7" s="4" t="s">
        <v>970</v>
      </c>
      <c r="G7" s="4" t="s">
        <v>969</v>
      </c>
      <c r="H7" s="4" t="s">
        <v>970</v>
      </c>
      <c r="I7" s="4" t="s">
        <v>969</v>
      </c>
      <c r="J7" s="4" t="s">
        <v>970</v>
      </c>
      <c r="K7" s="15"/>
    </row>
    <row r="8" spans="1:11" ht="30" x14ac:dyDescent="0.25">
      <c r="A8" s="2"/>
      <c r="B8" s="10" t="s">
        <v>965</v>
      </c>
      <c r="C8" s="10"/>
      <c r="D8" s="13">
        <f>SUM(nota_055!D9:'nota_055'!D11)</f>
        <v>0</v>
      </c>
      <c r="E8" s="10"/>
      <c r="F8" s="13">
        <f>SUM(nota_055!F9:'nota_055'!F11)</f>
        <v>0</v>
      </c>
      <c r="G8" s="10"/>
      <c r="H8" s="13">
        <f>SUM(nota_055!H9:'nota_055'!H11)</f>
        <v>0</v>
      </c>
      <c r="I8" s="10"/>
      <c r="J8" s="13">
        <f>SUM(nota_055!J9:'nota_055'!J11)</f>
        <v>0</v>
      </c>
      <c r="K8" s="15"/>
    </row>
    <row r="9" spans="1:11" x14ac:dyDescent="0.25">
      <c r="A9" s="2"/>
      <c r="B9" s="24" t="s">
        <v>943</v>
      </c>
      <c r="C9" s="16"/>
      <c r="D9" s="14">
        <v>0</v>
      </c>
      <c r="E9" s="16"/>
      <c r="F9" s="14">
        <v>0</v>
      </c>
      <c r="G9" s="16"/>
      <c r="H9" s="14">
        <v>0</v>
      </c>
      <c r="I9" s="16"/>
      <c r="J9" s="14">
        <v>0</v>
      </c>
      <c r="K9" s="15"/>
    </row>
    <row r="10" spans="1:11" x14ac:dyDescent="0.25">
      <c r="A10" s="2"/>
      <c r="B10" s="24" t="s">
        <v>943</v>
      </c>
      <c r="C10" s="16"/>
      <c r="D10" s="14">
        <v>0</v>
      </c>
      <c r="E10" s="16"/>
      <c r="F10" s="14">
        <v>0</v>
      </c>
      <c r="G10" s="16"/>
      <c r="H10" s="14">
        <v>0</v>
      </c>
      <c r="I10" s="16"/>
      <c r="J10" s="14">
        <v>0</v>
      </c>
      <c r="K10" s="15"/>
    </row>
    <row r="11" spans="1:11" x14ac:dyDescent="0.25">
      <c r="A11" s="2"/>
      <c r="B11" s="24" t="s">
        <v>943</v>
      </c>
      <c r="C11" s="16"/>
      <c r="D11" s="14">
        <v>0</v>
      </c>
      <c r="E11" s="16"/>
      <c r="F11" s="14">
        <v>0</v>
      </c>
      <c r="G11" s="16"/>
      <c r="H11" s="14">
        <v>0</v>
      </c>
      <c r="I11" s="16"/>
      <c r="J11" s="14">
        <v>0</v>
      </c>
      <c r="K11" s="15"/>
    </row>
    <row r="12" spans="1:11" ht="30" x14ac:dyDescent="0.25">
      <c r="A12" s="2"/>
      <c r="B12" s="10" t="s">
        <v>966</v>
      </c>
      <c r="C12" s="10"/>
      <c r="D12" s="13">
        <f>SUM(nota_055!D13:'nota_055'!D15)</f>
        <v>0</v>
      </c>
      <c r="E12" s="10"/>
      <c r="F12" s="13">
        <f>SUM(nota_055!F13:'nota_055'!F15)</f>
        <v>0</v>
      </c>
      <c r="G12" s="10"/>
      <c r="H12" s="13">
        <f>SUM(nota_055!H13:'nota_055'!H15)</f>
        <v>0</v>
      </c>
      <c r="I12" s="10"/>
      <c r="J12" s="13">
        <f>SUM(nota_055!J13:'nota_055'!J15)</f>
        <v>0</v>
      </c>
      <c r="K12" s="15"/>
    </row>
    <row r="13" spans="1:11" x14ac:dyDescent="0.25">
      <c r="A13" s="2"/>
      <c r="B13" s="24" t="s">
        <v>943</v>
      </c>
      <c r="C13" s="16"/>
      <c r="D13" s="14">
        <v>0</v>
      </c>
      <c r="E13" s="16"/>
      <c r="F13" s="14">
        <v>0</v>
      </c>
      <c r="G13" s="16"/>
      <c r="H13" s="14">
        <v>0</v>
      </c>
      <c r="I13" s="16"/>
      <c r="J13" s="14">
        <v>0</v>
      </c>
      <c r="K13" s="15"/>
    </row>
    <row r="14" spans="1:11" x14ac:dyDescent="0.25">
      <c r="A14" s="2"/>
      <c r="B14" s="24" t="s">
        <v>943</v>
      </c>
      <c r="C14" s="16"/>
      <c r="D14" s="14">
        <v>0</v>
      </c>
      <c r="E14" s="16"/>
      <c r="F14" s="14">
        <v>0</v>
      </c>
      <c r="G14" s="16"/>
      <c r="H14" s="14">
        <v>0</v>
      </c>
      <c r="I14" s="16"/>
      <c r="J14" s="14">
        <v>0</v>
      </c>
      <c r="K14" s="15"/>
    </row>
    <row r="15" spans="1:11" x14ac:dyDescent="0.25">
      <c r="A15" s="2"/>
      <c r="B15" s="24" t="s">
        <v>943</v>
      </c>
      <c r="C15" s="16"/>
      <c r="D15" s="14">
        <v>0</v>
      </c>
      <c r="E15" s="16"/>
      <c r="F15" s="14">
        <v>0</v>
      </c>
      <c r="G15" s="16"/>
      <c r="H15" s="14">
        <v>0</v>
      </c>
      <c r="I15" s="16"/>
      <c r="J15" s="14">
        <v>0</v>
      </c>
      <c r="K15" s="15"/>
    </row>
    <row r="16" spans="1:11" ht="30" x14ac:dyDescent="0.25">
      <c r="A16" s="2"/>
      <c r="B16" s="10" t="s">
        <v>967</v>
      </c>
      <c r="C16" s="10"/>
      <c r="D16" s="13">
        <f>SUM(nota_055!D17:'nota_055'!D19)</f>
        <v>0</v>
      </c>
      <c r="E16" s="10"/>
      <c r="F16" s="13">
        <f>SUM(nota_055!F17:'nota_055'!F19)</f>
        <v>0</v>
      </c>
      <c r="G16" s="10"/>
      <c r="H16" s="13">
        <f>SUM(nota_055!H17:'nota_055'!H19)</f>
        <v>0</v>
      </c>
      <c r="I16" s="10"/>
      <c r="J16" s="13">
        <f>SUM(nota_055!J17:'nota_055'!J19)</f>
        <v>0</v>
      </c>
      <c r="K16" s="15"/>
    </row>
    <row r="17" spans="1:11" x14ac:dyDescent="0.25">
      <c r="A17" s="2"/>
      <c r="B17" s="24" t="s">
        <v>943</v>
      </c>
      <c r="C17" s="16"/>
      <c r="D17" s="14">
        <v>0</v>
      </c>
      <c r="E17" s="16"/>
      <c r="F17" s="14">
        <v>0</v>
      </c>
      <c r="G17" s="16"/>
      <c r="H17" s="14">
        <v>0</v>
      </c>
      <c r="I17" s="16"/>
      <c r="J17" s="14">
        <v>0</v>
      </c>
      <c r="K17" s="15"/>
    </row>
    <row r="18" spans="1:11" x14ac:dyDescent="0.25">
      <c r="A18" s="2"/>
      <c r="B18" s="24" t="s">
        <v>943</v>
      </c>
      <c r="C18" s="16"/>
      <c r="D18" s="14">
        <v>0</v>
      </c>
      <c r="E18" s="16"/>
      <c r="F18" s="14">
        <v>0</v>
      </c>
      <c r="G18" s="16"/>
      <c r="H18" s="14">
        <v>0</v>
      </c>
      <c r="I18" s="16"/>
      <c r="J18" s="14">
        <v>0</v>
      </c>
      <c r="K18" s="15"/>
    </row>
    <row r="19" spans="1:11" x14ac:dyDescent="0.25">
      <c r="A19" s="2"/>
      <c r="B19" s="24" t="s">
        <v>943</v>
      </c>
      <c r="C19" s="16"/>
      <c r="D19" s="14">
        <v>0</v>
      </c>
      <c r="E19" s="16"/>
      <c r="F19" s="14">
        <v>0</v>
      </c>
      <c r="G19" s="16"/>
      <c r="H19" s="14">
        <v>0</v>
      </c>
      <c r="I19" s="16"/>
      <c r="J19" s="14">
        <v>0</v>
      </c>
      <c r="K19" s="15"/>
    </row>
    <row r="20" spans="1:11" x14ac:dyDescent="0.25">
      <c r="A20" s="2"/>
      <c r="B20" s="10" t="s">
        <v>757</v>
      </c>
      <c r="C20" s="10"/>
      <c r="D20" s="13">
        <f>nota_055!D8+nota_055!D12+nota_055!D16</f>
        <v>0</v>
      </c>
      <c r="E20" s="10"/>
      <c r="F20" s="13">
        <f>nota_055!F8+nota_055!F12+nota_055!F16</f>
        <v>0</v>
      </c>
      <c r="G20" s="10"/>
      <c r="H20" s="13">
        <v>0</v>
      </c>
      <c r="I20" s="10"/>
      <c r="J20" s="13">
        <v>0</v>
      </c>
      <c r="K20" s="15"/>
    </row>
    <row r="21" spans="1:11" x14ac:dyDescent="0.25">
      <c r="A21" s="1"/>
      <c r="B21" s="11"/>
      <c r="C21" s="11"/>
      <c r="D21" s="11"/>
      <c r="E21" s="11"/>
      <c r="F21" s="11"/>
      <c r="G21" s="11"/>
      <c r="H21" s="11"/>
      <c r="I21" s="11"/>
      <c r="J21" s="11"/>
      <c r="K21" s="1"/>
    </row>
    <row r="22" spans="1:11" x14ac:dyDescent="0.25">
      <c r="A22" s="1"/>
      <c r="B22" s="17" t="s">
        <v>502</v>
      </c>
      <c r="C22" s="17"/>
      <c r="D22" s="17"/>
      <c r="E22" s="17"/>
      <c r="F22" s="17"/>
      <c r="G22" s="17"/>
      <c r="H22" s="17"/>
      <c r="I22" s="17"/>
      <c r="J22" s="17"/>
      <c r="K22" s="1"/>
    </row>
    <row r="23" spans="1:11" x14ac:dyDescent="0.25">
      <c r="A23" s="2"/>
      <c r="B23" s="109"/>
      <c r="C23" s="105"/>
      <c r="D23" s="105"/>
      <c r="E23" s="105"/>
      <c r="F23" s="105"/>
      <c r="G23" s="105"/>
      <c r="H23" s="105"/>
      <c r="I23" s="105"/>
      <c r="J23" s="105"/>
      <c r="K23" s="15"/>
    </row>
    <row r="24" spans="1:11" x14ac:dyDescent="0.25">
      <c r="A24" s="1"/>
      <c r="B24" s="11"/>
      <c r="C24" s="11"/>
      <c r="D24" s="11"/>
      <c r="E24" s="11"/>
      <c r="F24" s="11"/>
      <c r="G24" s="11"/>
      <c r="H24" s="11"/>
      <c r="I24" s="11"/>
      <c r="J24" s="11"/>
      <c r="K24" s="1"/>
    </row>
  </sheetData>
  <mergeCells count="9">
    <mergeCell ref="B3:F3"/>
    <mergeCell ref="B5:B7"/>
    <mergeCell ref="B23:J23"/>
    <mergeCell ref="C5:F5"/>
    <mergeCell ref="C6:D6"/>
    <mergeCell ref="E6:F6"/>
    <mergeCell ref="G5:J5"/>
    <mergeCell ref="G6:H6"/>
    <mergeCell ref="I6:J6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E00-000000000000}">
  <dimension ref="A1:G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226</v>
      </c>
      <c r="C2" s="23"/>
      <c r="D2" s="23"/>
      <c r="E2" s="23"/>
      <c r="F2" s="23"/>
      <c r="G2" s="1"/>
    </row>
    <row r="3" spans="1:7" x14ac:dyDescent="0.25">
      <c r="A3" s="1"/>
      <c r="B3" s="106" t="s">
        <v>381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45" x14ac:dyDescent="0.25">
      <c r="A5" s="2"/>
      <c r="B5" s="4" t="s">
        <v>705</v>
      </c>
      <c r="C5" s="4" t="s">
        <v>977</v>
      </c>
      <c r="D5" s="4" t="s">
        <v>978</v>
      </c>
      <c r="E5" s="4">
        <v>2016</v>
      </c>
      <c r="F5" s="4">
        <v>2015</v>
      </c>
      <c r="G5" s="15"/>
    </row>
    <row r="6" spans="1:7" x14ac:dyDescent="0.25">
      <c r="A6" s="2"/>
      <c r="B6" s="16" t="s">
        <v>972</v>
      </c>
      <c r="C6" s="16">
        <v>6200</v>
      </c>
      <c r="D6" s="16">
        <v>6000</v>
      </c>
      <c r="E6" s="14">
        <v>0</v>
      </c>
      <c r="F6" s="14">
        <v>0</v>
      </c>
      <c r="G6" s="15"/>
    </row>
    <row r="7" spans="1:7" x14ac:dyDescent="0.25">
      <c r="A7" s="2"/>
      <c r="B7" s="16" t="s">
        <v>973</v>
      </c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 t="s">
        <v>974</v>
      </c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 t="s">
        <v>975</v>
      </c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 t="s">
        <v>976</v>
      </c>
      <c r="C10" s="16"/>
      <c r="D10" s="16"/>
      <c r="E10" s="14">
        <v>0</v>
      </c>
      <c r="F10" s="14">
        <v>0</v>
      </c>
      <c r="G10" s="15"/>
    </row>
    <row r="11" spans="1:7" x14ac:dyDescent="0.25">
      <c r="A11" s="2"/>
      <c r="B11" s="10" t="s">
        <v>509</v>
      </c>
      <c r="C11" s="10"/>
      <c r="D11" s="10"/>
      <c r="E11" s="13">
        <f>SUM(nota_056!E6:'nota_056'!E10)</f>
        <v>0</v>
      </c>
      <c r="F11" s="13">
        <f>SUM(nota_056!F6:'nota_056'!F10)</f>
        <v>0</v>
      </c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  <row r="13" spans="1:7" x14ac:dyDescent="0.25">
      <c r="A13" s="1"/>
      <c r="B13" s="17" t="s">
        <v>502</v>
      </c>
      <c r="C13" s="17"/>
      <c r="D13" s="17"/>
      <c r="E13" s="17"/>
      <c r="F13" s="17"/>
      <c r="G13" s="1"/>
    </row>
    <row r="14" spans="1:7" x14ac:dyDescent="0.25">
      <c r="A14" s="2"/>
      <c r="B14" s="109"/>
      <c r="C14" s="105"/>
      <c r="D14" s="105"/>
      <c r="E14" s="105"/>
      <c r="F14" s="105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</sheetData>
  <mergeCells count="2">
    <mergeCell ref="B3:F3"/>
    <mergeCell ref="B14:F14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F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227</v>
      </c>
      <c r="C2" s="23"/>
      <c r="D2" s="23"/>
      <c r="E2" s="1"/>
    </row>
    <row r="3" spans="1:5" x14ac:dyDescent="0.25">
      <c r="A3" s="1"/>
      <c r="B3" s="106" t="s">
        <v>382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979</v>
      </c>
      <c r="C5" s="4">
        <v>2016</v>
      </c>
      <c r="D5" s="4">
        <v>2015</v>
      </c>
      <c r="E5" s="15"/>
    </row>
    <row r="6" spans="1:5" x14ac:dyDescent="0.25">
      <c r="A6" s="2"/>
      <c r="B6" s="10" t="s">
        <v>980</v>
      </c>
      <c r="C6" s="13">
        <f>SUM(nota_057!C7:'nota_057'!C9)</f>
        <v>0</v>
      </c>
      <c r="D6" s="13">
        <f>SUM(nota_057!D7:'nota_057'!D9)</f>
        <v>0</v>
      </c>
      <c r="E6" s="15"/>
    </row>
    <row r="7" spans="1:5" x14ac:dyDescent="0.25">
      <c r="A7" s="2"/>
      <c r="B7" s="24" t="s">
        <v>645</v>
      </c>
      <c r="C7" s="14">
        <v>0</v>
      </c>
      <c r="D7" s="14">
        <v>0</v>
      </c>
      <c r="E7" s="15"/>
    </row>
    <row r="8" spans="1:5" x14ac:dyDescent="0.25">
      <c r="A8" s="2"/>
      <c r="B8" s="24" t="s">
        <v>645</v>
      </c>
      <c r="C8" s="14">
        <v>0</v>
      </c>
      <c r="D8" s="14">
        <v>0</v>
      </c>
      <c r="E8" s="15"/>
    </row>
    <row r="9" spans="1:5" x14ac:dyDescent="0.25">
      <c r="A9" s="2"/>
      <c r="B9" s="24" t="s">
        <v>645</v>
      </c>
      <c r="C9" s="14">
        <v>0</v>
      </c>
      <c r="D9" s="14">
        <v>0</v>
      </c>
      <c r="E9" s="15"/>
    </row>
    <row r="10" spans="1:5" x14ac:dyDescent="0.25">
      <c r="A10" s="2"/>
      <c r="B10" s="10" t="s">
        <v>981</v>
      </c>
      <c r="C10" s="13">
        <f>SUM(nota_057!C11:'nota_057'!C13)</f>
        <v>0</v>
      </c>
      <c r="D10" s="13">
        <f>SUM(nota_057!D11:'nota_057'!D13)</f>
        <v>0</v>
      </c>
      <c r="E10" s="15"/>
    </row>
    <row r="11" spans="1:5" x14ac:dyDescent="0.25">
      <c r="A11" s="2"/>
      <c r="B11" s="24" t="s">
        <v>645</v>
      </c>
      <c r="C11" s="14">
        <v>0</v>
      </c>
      <c r="D11" s="14">
        <v>0</v>
      </c>
      <c r="E11" s="15"/>
    </row>
    <row r="12" spans="1:5" x14ac:dyDescent="0.25">
      <c r="A12" s="2"/>
      <c r="B12" s="24" t="s">
        <v>645</v>
      </c>
      <c r="C12" s="14">
        <v>0</v>
      </c>
      <c r="D12" s="14">
        <v>0</v>
      </c>
      <c r="E12" s="15"/>
    </row>
    <row r="13" spans="1:5" x14ac:dyDescent="0.25">
      <c r="A13" s="2"/>
      <c r="B13" s="24" t="s">
        <v>645</v>
      </c>
      <c r="C13" s="14">
        <v>0</v>
      </c>
      <c r="D13" s="14">
        <v>0</v>
      </c>
      <c r="E13" s="15"/>
    </row>
    <row r="14" spans="1:5" x14ac:dyDescent="0.25">
      <c r="A14" s="2"/>
      <c r="B14" s="10" t="s">
        <v>982</v>
      </c>
      <c r="C14" s="13">
        <v>0</v>
      </c>
      <c r="D14" s="13">
        <v>0</v>
      </c>
      <c r="E14" s="15"/>
    </row>
    <row r="15" spans="1:5" x14ac:dyDescent="0.25">
      <c r="A15" s="2"/>
      <c r="B15" s="10" t="s">
        <v>983</v>
      </c>
      <c r="C15" s="13">
        <f>nota_057!C6-nota_057!C10+nota_057!C14</f>
        <v>0</v>
      </c>
      <c r="D15" s="13">
        <f>nota_057!D6-nota_057!D10+nota_057!D14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502</v>
      </c>
      <c r="C17" s="17"/>
      <c r="D17" s="17"/>
      <c r="E17" s="1"/>
    </row>
    <row r="18" spans="1:5" x14ac:dyDescent="0.25">
      <c r="A18" s="2"/>
      <c r="B18" s="109"/>
      <c r="C18" s="105"/>
      <c r="D18" s="105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000-000000000000}">
  <dimension ref="A1:E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228</v>
      </c>
      <c r="C2" s="23"/>
      <c r="D2" s="23"/>
      <c r="E2" s="1"/>
    </row>
    <row r="3" spans="1:5" x14ac:dyDescent="0.25">
      <c r="A3" s="1"/>
      <c r="B3" s="106" t="s">
        <v>383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 t="s">
        <v>979</v>
      </c>
      <c r="C5" s="4">
        <v>2016</v>
      </c>
      <c r="D5" s="4">
        <v>2015</v>
      </c>
      <c r="E5" s="15"/>
    </row>
    <row r="6" spans="1:5" x14ac:dyDescent="0.25">
      <c r="A6" s="2"/>
      <c r="B6" s="10" t="s">
        <v>980</v>
      </c>
      <c r="C6" s="13">
        <f>SUM(nota_058!C7:'nota_058'!C9)</f>
        <v>0</v>
      </c>
      <c r="D6" s="13">
        <f>SUM(nota_058!D7:'nota_058'!D9)</f>
        <v>0</v>
      </c>
      <c r="E6" s="15"/>
    </row>
    <row r="7" spans="1:5" x14ac:dyDescent="0.25">
      <c r="A7" s="2"/>
      <c r="B7" s="24" t="s">
        <v>645</v>
      </c>
      <c r="C7" s="14">
        <v>0</v>
      </c>
      <c r="D7" s="14">
        <v>0</v>
      </c>
      <c r="E7" s="15"/>
    </row>
    <row r="8" spans="1:5" x14ac:dyDescent="0.25">
      <c r="A8" s="2"/>
      <c r="B8" s="24" t="s">
        <v>645</v>
      </c>
      <c r="C8" s="14">
        <v>0</v>
      </c>
      <c r="D8" s="14">
        <v>0</v>
      </c>
      <c r="E8" s="15"/>
    </row>
    <row r="9" spans="1:5" x14ac:dyDescent="0.25">
      <c r="A9" s="2"/>
      <c r="B9" s="24" t="s">
        <v>645</v>
      </c>
      <c r="C9" s="14">
        <v>0</v>
      </c>
      <c r="D9" s="14">
        <v>0</v>
      </c>
      <c r="E9" s="15"/>
    </row>
    <row r="10" spans="1:5" x14ac:dyDescent="0.25">
      <c r="A10" s="2"/>
      <c r="B10" s="10" t="s">
        <v>981</v>
      </c>
      <c r="C10" s="13">
        <f>SUM(nota_058!C11:'nota_058'!C13)</f>
        <v>0</v>
      </c>
      <c r="D10" s="13">
        <f>SUM(nota_058!D11:'nota_058'!D13)</f>
        <v>0</v>
      </c>
      <c r="E10" s="15"/>
    </row>
    <row r="11" spans="1:5" x14ac:dyDescent="0.25">
      <c r="A11" s="2"/>
      <c r="B11" s="24" t="s">
        <v>645</v>
      </c>
      <c r="C11" s="14">
        <v>0</v>
      </c>
      <c r="D11" s="14">
        <v>0</v>
      </c>
      <c r="E11" s="15"/>
    </row>
    <row r="12" spans="1:5" x14ac:dyDescent="0.25">
      <c r="A12" s="2"/>
      <c r="B12" s="24" t="s">
        <v>645</v>
      </c>
      <c r="C12" s="14">
        <v>0</v>
      </c>
      <c r="D12" s="14">
        <v>0</v>
      </c>
      <c r="E12" s="15"/>
    </row>
    <row r="13" spans="1:5" x14ac:dyDescent="0.25">
      <c r="A13" s="2"/>
      <c r="B13" s="24" t="s">
        <v>645</v>
      </c>
      <c r="C13" s="14">
        <v>0</v>
      </c>
      <c r="D13" s="14">
        <v>0</v>
      </c>
      <c r="E13" s="15"/>
    </row>
    <row r="14" spans="1:5" x14ac:dyDescent="0.25">
      <c r="A14" s="2"/>
      <c r="B14" s="10" t="s">
        <v>984</v>
      </c>
      <c r="C14" s="13">
        <v>0</v>
      </c>
      <c r="D14" s="13">
        <v>0</v>
      </c>
      <c r="E14" s="15"/>
    </row>
    <row r="15" spans="1:5" x14ac:dyDescent="0.25">
      <c r="A15" s="2"/>
      <c r="B15" s="10" t="s">
        <v>985</v>
      </c>
      <c r="C15" s="13">
        <f>nota_058!C6-nota_058!C10+nota_058!C14</f>
        <v>0</v>
      </c>
      <c r="D15" s="13">
        <f>nota_058!D6-nota_058!D10+nota_058!D14</f>
        <v>0</v>
      </c>
      <c r="E15" s="15"/>
    </row>
    <row r="16" spans="1:5" x14ac:dyDescent="0.25">
      <c r="A16" s="1"/>
      <c r="B16" s="11"/>
      <c r="C16" s="11"/>
      <c r="D16" s="11"/>
      <c r="E16" s="1"/>
    </row>
    <row r="17" spans="1:5" x14ac:dyDescent="0.25">
      <c r="A17" s="1"/>
      <c r="B17" s="17" t="s">
        <v>502</v>
      </c>
      <c r="C17" s="17"/>
      <c r="D17" s="17"/>
      <c r="E17" s="1"/>
    </row>
    <row r="18" spans="1:5" x14ac:dyDescent="0.25">
      <c r="A18" s="2"/>
      <c r="B18" s="109"/>
      <c r="C18" s="105"/>
      <c r="D18" s="105"/>
      <c r="E18" s="15"/>
    </row>
    <row r="19" spans="1:5" x14ac:dyDescent="0.25">
      <c r="A19" s="1"/>
      <c r="B19" s="11"/>
      <c r="C19" s="11"/>
      <c r="D19" s="11"/>
      <c r="E19" s="1"/>
    </row>
  </sheetData>
  <mergeCells count="2">
    <mergeCell ref="B3:D3"/>
    <mergeCell ref="B18:D18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100-000000000000}">
  <dimension ref="A1:D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229</v>
      </c>
      <c r="C2" s="23"/>
      <c r="D2" s="1"/>
    </row>
    <row r="3" spans="1:4" x14ac:dyDescent="0.25">
      <c r="A3" s="1"/>
      <c r="B3" s="106" t="s">
        <v>384</v>
      </c>
      <c r="C3" s="105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986</v>
      </c>
      <c r="C5" s="4" t="s">
        <v>987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2"/>
      <c r="B7" s="16"/>
      <c r="C7" s="16"/>
      <c r="D7" s="15"/>
    </row>
    <row r="8" spans="1:4" x14ac:dyDescent="0.25">
      <c r="A8" s="2"/>
      <c r="B8" s="16"/>
      <c r="C8" s="16"/>
      <c r="D8" s="15"/>
    </row>
    <row r="9" spans="1:4" x14ac:dyDescent="0.25">
      <c r="A9" s="1"/>
      <c r="B9" s="11"/>
      <c r="C9" s="11"/>
      <c r="D9" s="1"/>
    </row>
    <row r="10" spans="1:4" x14ac:dyDescent="0.25">
      <c r="A10" s="1"/>
      <c r="B10" s="17" t="s">
        <v>502</v>
      </c>
      <c r="C10" s="17"/>
      <c r="D10" s="1"/>
    </row>
    <row r="11" spans="1:4" x14ac:dyDescent="0.25">
      <c r="A11" s="2"/>
      <c r="B11" s="109"/>
      <c r="C11" s="105"/>
      <c r="D11" s="15"/>
    </row>
    <row r="12" spans="1:4" x14ac:dyDescent="0.25">
      <c r="A12" s="1"/>
      <c r="B12" s="11"/>
      <c r="C12" s="11"/>
      <c r="D12" s="1"/>
    </row>
  </sheetData>
  <mergeCells count="2">
    <mergeCell ref="B3:C3"/>
    <mergeCell ref="B11:C1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200-000000000000}">
  <dimension ref="A1:I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40.7109375" customWidth="1"/>
    <col min="4" max="6" width="20.7109375" customWidth="1"/>
    <col min="7" max="8" width="4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230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385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ht="45" x14ac:dyDescent="0.25">
      <c r="A5" s="2"/>
      <c r="B5" s="4" t="s">
        <v>988</v>
      </c>
      <c r="C5" s="4" t="s">
        <v>995</v>
      </c>
      <c r="D5" s="4" t="s">
        <v>996</v>
      </c>
      <c r="E5" s="4" t="s">
        <v>997</v>
      </c>
      <c r="F5" s="4" t="s">
        <v>998</v>
      </c>
      <c r="G5" s="4" t="s">
        <v>999</v>
      </c>
      <c r="H5" s="4" t="s">
        <v>1000</v>
      </c>
      <c r="I5" s="15"/>
    </row>
    <row r="6" spans="1:9" x14ac:dyDescent="0.25">
      <c r="A6" s="2"/>
      <c r="B6" s="109" t="s">
        <v>989</v>
      </c>
      <c r="C6" s="105"/>
      <c r="D6" s="105"/>
      <c r="E6" s="105"/>
      <c r="F6" s="105"/>
      <c r="G6" s="105"/>
      <c r="H6" s="105"/>
      <c r="I6" s="15"/>
    </row>
    <row r="7" spans="1:9" x14ac:dyDescent="0.25">
      <c r="A7" s="2"/>
      <c r="B7" s="18" t="s">
        <v>100</v>
      </c>
      <c r="C7" s="16"/>
      <c r="D7" s="16"/>
      <c r="E7" s="16"/>
      <c r="F7" s="16"/>
      <c r="G7" s="16"/>
      <c r="H7" s="16"/>
      <c r="I7" s="15"/>
    </row>
    <row r="8" spans="1:9" x14ac:dyDescent="0.25">
      <c r="A8" s="2"/>
      <c r="B8" s="109" t="s">
        <v>990</v>
      </c>
      <c r="C8" s="105"/>
      <c r="D8" s="105"/>
      <c r="E8" s="105"/>
      <c r="F8" s="105"/>
      <c r="G8" s="105"/>
      <c r="H8" s="105"/>
      <c r="I8" s="15"/>
    </row>
    <row r="9" spans="1:9" x14ac:dyDescent="0.25">
      <c r="A9" s="2"/>
      <c r="B9" s="18" t="s">
        <v>100</v>
      </c>
      <c r="C9" s="16"/>
      <c r="D9" s="16"/>
      <c r="E9" s="16"/>
      <c r="F9" s="16"/>
      <c r="G9" s="16"/>
      <c r="H9" s="16"/>
      <c r="I9" s="15"/>
    </row>
    <row r="10" spans="1:9" x14ac:dyDescent="0.25">
      <c r="A10" s="2"/>
      <c r="B10" s="109" t="s">
        <v>991</v>
      </c>
      <c r="C10" s="105"/>
      <c r="D10" s="105"/>
      <c r="E10" s="105"/>
      <c r="F10" s="105"/>
      <c r="G10" s="105"/>
      <c r="H10" s="105"/>
      <c r="I10" s="15"/>
    </row>
    <row r="11" spans="1:9" x14ac:dyDescent="0.25">
      <c r="A11" s="2"/>
      <c r="B11" s="18" t="s">
        <v>100</v>
      </c>
      <c r="C11" s="16"/>
      <c r="D11" s="16"/>
      <c r="E11" s="16"/>
      <c r="F11" s="16"/>
      <c r="G11" s="16"/>
      <c r="H11" s="16"/>
      <c r="I11" s="15"/>
    </row>
    <row r="12" spans="1:9" x14ac:dyDescent="0.25">
      <c r="A12" s="2"/>
      <c r="B12" s="109" t="s">
        <v>992</v>
      </c>
      <c r="C12" s="105"/>
      <c r="D12" s="105"/>
      <c r="E12" s="105"/>
      <c r="F12" s="105"/>
      <c r="G12" s="105"/>
      <c r="H12" s="105"/>
      <c r="I12" s="15"/>
    </row>
    <row r="13" spans="1:9" x14ac:dyDescent="0.25">
      <c r="A13" s="2"/>
      <c r="B13" s="18" t="s">
        <v>100</v>
      </c>
      <c r="C13" s="16"/>
      <c r="D13" s="16"/>
      <c r="E13" s="16"/>
      <c r="F13" s="16"/>
      <c r="G13" s="16"/>
      <c r="H13" s="16"/>
      <c r="I13" s="15"/>
    </row>
    <row r="14" spans="1:9" x14ac:dyDescent="0.25">
      <c r="A14" s="2"/>
      <c r="B14" s="109" t="s">
        <v>993</v>
      </c>
      <c r="C14" s="105"/>
      <c r="D14" s="105"/>
      <c r="E14" s="105"/>
      <c r="F14" s="105"/>
      <c r="G14" s="105"/>
      <c r="H14" s="105"/>
      <c r="I14" s="15"/>
    </row>
    <row r="15" spans="1:9" x14ac:dyDescent="0.25">
      <c r="A15" s="2"/>
      <c r="B15" s="18" t="s">
        <v>100</v>
      </c>
      <c r="C15" s="16"/>
      <c r="D15" s="16"/>
      <c r="E15" s="16"/>
      <c r="F15" s="16"/>
      <c r="G15" s="16"/>
      <c r="H15" s="16"/>
      <c r="I15" s="15"/>
    </row>
    <row r="16" spans="1:9" x14ac:dyDescent="0.25">
      <c r="A16" s="2"/>
      <c r="B16" s="109" t="s">
        <v>994</v>
      </c>
      <c r="C16" s="105"/>
      <c r="D16" s="105"/>
      <c r="E16" s="105"/>
      <c r="F16" s="105"/>
      <c r="G16" s="105"/>
      <c r="H16" s="105"/>
      <c r="I16" s="15"/>
    </row>
    <row r="17" spans="1:9" x14ac:dyDescent="0.25">
      <c r="A17" s="2"/>
      <c r="B17" s="18" t="s">
        <v>100</v>
      </c>
      <c r="C17" s="16"/>
      <c r="D17" s="16"/>
      <c r="E17" s="16"/>
      <c r="F17" s="16"/>
      <c r="G17" s="16"/>
      <c r="H17" s="16"/>
      <c r="I17" s="15"/>
    </row>
    <row r="18" spans="1:9" x14ac:dyDescent="0.25">
      <c r="A18" s="1"/>
      <c r="B18" s="11"/>
      <c r="C18" s="11"/>
      <c r="D18" s="11"/>
      <c r="E18" s="11"/>
      <c r="F18" s="11"/>
      <c r="G18" s="11"/>
      <c r="H18" s="11"/>
      <c r="I18" s="1"/>
    </row>
    <row r="19" spans="1:9" x14ac:dyDescent="0.25">
      <c r="A19" s="1"/>
      <c r="B19" s="17" t="s">
        <v>502</v>
      </c>
      <c r="C19" s="17"/>
      <c r="D19" s="17"/>
      <c r="E19" s="17"/>
      <c r="F19" s="17"/>
      <c r="G19" s="17"/>
      <c r="H19" s="17"/>
      <c r="I19" s="1"/>
    </row>
    <row r="20" spans="1:9" x14ac:dyDescent="0.25">
      <c r="A20" s="2"/>
      <c r="B20" s="109"/>
      <c r="C20" s="105"/>
      <c r="D20" s="105"/>
      <c r="E20" s="105"/>
      <c r="F20" s="105"/>
      <c r="G20" s="105"/>
      <c r="H20" s="105"/>
      <c r="I20" s="15"/>
    </row>
    <row r="21" spans="1:9" x14ac:dyDescent="0.25">
      <c r="A21" s="1"/>
      <c r="B21" s="11"/>
      <c r="C21" s="11"/>
      <c r="D21" s="11"/>
      <c r="E21" s="11"/>
      <c r="F21" s="11"/>
      <c r="G21" s="11"/>
      <c r="H21" s="11"/>
      <c r="I21" s="1"/>
    </row>
  </sheetData>
  <mergeCells count="8">
    <mergeCell ref="B16:H16"/>
    <mergeCell ref="B20:H20"/>
    <mergeCell ref="B3:H3"/>
    <mergeCell ref="B6:H6"/>
    <mergeCell ref="B8:H8"/>
    <mergeCell ref="B10:H10"/>
    <mergeCell ref="B12:H12"/>
    <mergeCell ref="B14:H14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300-000000000000}">
  <dimension ref="A1:F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231</v>
      </c>
      <c r="C2" s="23"/>
      <c r="D2" s="23"/>
      <c r="E2" s="23"/>
      <c r="F2" s="1"/>
    </row>
    <row r="3" spans="1:6" x14ac:dyDescent="0.25">
      <c r="A3" s="1"/>
      <c r="B3" s="106" t="s">
        <v>386</v>
      </c>
      <c r="C3" s="105"/>
      <c r="D3" s="105"/>
      <c r="E3" s="105"/>
      <c r="F3" s="1"/>
    </row>
    <row r="4" spans="1:6" x14ac:dyDescent="0.25">
      <c r="A4" s="1"/>
      <c r="B4" s="3"/>
      <c r="C4" s="3"/>
      <c r="D4" s="3"/>
      <c r="E4" s="3"/>
      <c r="F4" s="1"/>
    </row>
    <row r="5" spans="1:6" ht="105" x14ac:dyDescent="0.25">
      <c r="A5" s="2"/>
      <c r="B5" s="4" t="s">
        <v>1001</v>
      </c>
      <c r="C5" s="4" t="s">
        <v>1002</v>
      </c>
      <c r="D5" s="4" t="s">
        <v>1003</v>
      </c>
      <c r="E5" s="4" t="s">
        <v>1004</v>
      </c>
      <c r="F5" s="15"/>
    </row>
    <row r="6" spans="1:6" x14ac:dyDescent="0.25">
      <c r="A6" s="2"/>
      <c r="B6" s="16"/>
      <c r="C6" s="14">
        <v>0</v>
      </c>
      <c r="D6" s="14">
        <v>0</v>
      </c>
      <c r="E6" s="14">
        <f>nota_061!C6+nota_061!D6</f>
        <v>0</v>
      </c>
      <c r="F6" s="15"/>
    </row>
    <row r="7" spans="1:6" x14ac:dyDescent="0.25">
      <c r="A7" s="2"/>
      <c r="B7" s="16"/>
      <c r="C7" s="14">
        <v>0</v>
      </c>
      <c r="D7" s="14">
        <v>0</v>
      </c>
      <c r="E7" s="14">
        <f>nota_061!C7+nota_061!D7</f>
        <v>0</v>
      </c>
      <c r="F7" s="15"/>
    </row>
    <row r="8" spans="1:6" x14ac:dyDescent="0.25">
      <c r="A8" s="2"/>
      <c r="B8" s="16"/>
      <c r="C8" s="14">
        <v>0</v>
      </c>
      <c r="D8" s="14">
        <v>0</v>
      </c>
      <c r="E8" s="14">
        <f>nota_061!C8+nota_061!D8</f>
        <v>0</v>
      </c>
      <c r="F8" s="15"/>
    </row>
    <row r="9" spans="1:6" x14ac:dyDescent="0.25">
      <c r="A9" s="2"/>
      <c r="B9" s="16"/>
      <c r="C9" s="14">
        <v>0</v>
      </c>
      <c r="D9" s="14">
        <v>0</v>
      </c>
      <c r="E9" s="14">
        <f>nota_061!C9+nota_061!D9</f>
        <v>0</v>
      </c>
      <c r="F9" s="15"/>
    </row>
    <row r="10" spans="1:6" x14ac:dyDescent="0.25">
      <c r="A10" s="2"/>
      <c r="B10" s="16"/>
      <c r="C10" s="14">
        <v>0</v>
      </c>
      <c r="D10" s="14">
        <v>0</v>
      </c>
      <c r="E10" s="14">
        <f>nota_061!C10+nota_061!D10</f>
        <v>0</v>
      </c>
      <c r="F10" s="15"/>
    </row>
    <row r="11" spans="1:6" x14ac:dyDescent="0.25">
      <c r="A11" s="2"/>
      <c r="B11" s="16"/>
      <c r="C11" s="14">
        <v>0</v>
      </c>
      <c r="D11" s="14">
        <v>0</v>
      </c>
      <c r="E11" s="14">
        <f>nota_061!C11+nota_061!D11</f>
        <v>0</v>
      </c>
      <c r="F11" s="15"/>
    </row>
    <row r="12" spans="1:6" x14ac:dyDescent="0.25">
      <c r="A12" s="2"/>
      <c r="B12" s="16"/>
      <c r="C12" s="14">
        <v>0</v>
      </c>
      <c r="D12" s="14">
        <v>0</v>
      </c>
      <c r="E12" s="14">
        <f>nota_061!C12+nota_061!D12</f>
        <v>0</v>
      </c>
      <c r="F12" s="15"/>
    </row>
    <row r="13" spans="1:6" x14ac:dyDescent="0.25">
      <c r="A13" s="1"/>
      <c r="B13" s="11"/>
      <c r="C13" s="11"/>
      <c r="D13" s="11"/>
      <c r="E13" s="11"/>
      <c r="F13" s="1"/>
    </row>
    <row r="14" spans="1:6" x14ac:dyDescent="0.25">
      <c r="A14" s="1"/>
      <c r="B14" s="17" t="s">
        <v>502</v>
      </c>
      <c r="C14" s="17"/>
      <c r="D14" s="17"/>
      <c r="E14" s="17"/>
      <c r="F14" s="1"/>
    </row>
    <row r="15" spans="1:6" x14ac:dyDescent="0.25">
      <c r="A15" s="2"/>
      <c r="B15" s="109"/>
      <c r="C15" s="105"/>
      <c r="D15" s="105"/>
      <c r="E15" s="105"/>
      <c r="F15" s="15"/>
    </row>
    <row r="16" spans="1:6" x14ac:dyDescent="0.25">
      <c r="A16" s="1"/>
      <c r="B16" s="11"/>
      <c r="C16" s="11"/>
      <c r="D16" s="11"/>
      <c r="E16" s="11"/>
      <c r="F16" s="1"/>
    </row>
  </sheetData>
  <mergeCells count="2">
    <mergeCell ref="B3:E3"/>
    <mergeCell ref="B15:E1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69"/>
  <sheetViews>
    <sheetView workbookViewId="0">
      <selection activeCell="B31" sqref="B31"/>
    </sheetView>
  </sheetViews>
  <sheetFormatPr defaultRowHeight="15" x14ac:dyDescent="0.25"/>
  <cols>
    <col min="1" max="1" width="2.7109375" customWidth="1"/>
    <col min="2" max="2" width="142.7109375" customWidth="1"/>
    <col min="3" max="3" width="7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106" t="s">
        <v>119</v>
      </c>
      <c r="C2" s="105"/>
      <c r="D2" s="105"/>
      <c r="E2" s="105"/>
      <c r="F2" s="1"/>
    </row>
    <row r="3" spans="1:6" x14ac:dyDescent="0.25">
      <c r="A3" s="1"/>
      <c r="B3" s="17"/>
      <c r="C3" s="17"/>
      <c r="D3" s="17"/>
      <c r="E3" s="17"/>
      <c r="F3" s="1"/>
    </row>
    <row r="4" spans="1:6" x14ac:dyDescent="0.25">
      <c r="A4" s="2"/>
      <c r="B4" s="4" t="s">
        <v>120</v>
      </c>
      <c r="C4" s="4" t="s">
        <v>16</v>
      </c>
      <c r="D4" s="4">
        <v>2016</v>
      </c>
      <c r="E4" s="4">
        <v>2015</v>
      </c>
      <c r="F4" s="15"/>
    </row>
    <row r="5" spans="1:6" x14ac:dyDescent="0.25">
      <c r="A5" s="2"/>
      <c r="B5" s="5" t="s">
        <v>121</v>
      </c>
      <c r="C5" s="10"/>
      <c r="D5" s="13">
        <v>0</v>
      </c>
      <c r="E5" s="13">
        <v>0</v>
      </c>
      <c r="F5" s="15"/>
    </row>
    <row r="6" spans="1:6" x14ac:dyDescent="0.25">
      <c r="A6" s="2"/>
      <c r="B6" s="6" t="s">
        <v>122</v>
      </c>
      <c r="C6" s="10"/>
      <c r="D6" s="13">
        <f>SUM(Przeplywy_mb!D7:'Przeplywy_mb'!D8)</f>
        <v>0</v>
      </c>
      <c r="E6" s="13">
        <f>SUM(Przeplywy_mb!E7:'Przeplywy_mb'!E8)</f>
        <v>0</v>
      </c>
      <c r="F6" s="15"/>
    </row>
    <row r="7" spans="1:6" x14ac:dyDescent="0.25">
      <c r="A7" s="2"/>
      <c r="B7" s="7" t="s">
        <v>123</v>
      </c>
      <c r="C7" s="16"/>
      <c r="D7" s="14">
        <v>0</v>
      </c>
      <c r="E7" s="14">
        <v>0</v>
      </c>
      <c r="F7" s="15"/>
    </row>
    <row r="8" spans="1:6" x14ac:dyDescent="0.25">
      <c r="A8" s="2"/>
      <c r="B8" s="7" t="s">
        <v>124</v>
      </c>
      <c r="C8" s="16"/>
      <c r="D8" s="14">
        <v>0</v>
      </c>
      <c r="E8" s="14">
        <v>0</v>
      </c>
      <c r="F8" s="15"/>
    </row>
    <row r="9" spans="1:6" x14ac:dyDescent="0.25">
      <c r="A9" s="2"/>
      <c r="B9" s="6" t="s">
        <v>125</v>
      </c>
      <c r="C9" s="10"/>
      <c r="D9" s="13">
        <f>SUM(Przeplywy_mb!D10:'Przeplywy_mb'!D14)</f>
        <v>0</v>
      </c>
      <c r="E9" s="13">
        <f>SUM(Przeplywy_mb!E10:'Przeplywy_mb'!E14)</f>
        <v>0</v>
      </c>
      <c r="F9" s="15"/>
    </row>
    <row r="10" spans="1:6" x14ac:dyDescent="0.25">
      <c r="A10" s="2"/>
      <c r="B10" s="7" t="s">
        <v>126</v>
      </c>
      <c r="C10" s="16"/>
      <c r="D10" s="14">
        <v>0</v>
      </c>
      <c r="E10" s="14">
        <v>0</v>
      </c>
      <c r="F10" s="15"/>
    </row>
    <row r="11" spans="1:6" x14ac:dyDescent="0.25">
      <c r="A11" s="2"/>
      <c r="B11" s="7" t="s">
        <v>127</v>
      </c>
      <c r="C11" s="16"/>
      <c r="D11" s="14">
        <v>0</v>
      </c>
      <c r="E11" s="14">
        <v>0</v>
      </c>
      <c r="F11" s="15"/>
    </row>
    <row r="12" spans="1:6" x14ac:dyDescent="0.25">
      <c r="A12" s="2"/>
      <c r="B12" s="7" t="s">
        <v>128</v>
      </c>
      <c r="C12" s="16"/>
      <c r="D12" s="14">
        <v>0</v>
      </c>
      <c r="E12" s="14">
        <v>0</v>
      </c>
      <c r="F12" s="15"/>
    </row>
    <row r="13" spans="1:6" x14ac:dyDescent="0.25">
      <c r="A13" s="2"/>
      <c r="B13" s="7" t="s">
        <v>129</v>
      </c>
      <c r="C13" s="16"/>
      <c r="D13" s="14">
        <v>0</v>
      </c>
      <c r="E13" s="14">
        <v>0</v>
      </c>
      <c r="F13" s="15"/>
    </row>
    <row r="14" spans="1:6" x14ac:dyDescent="0.25">
      <c r="A14" s="2"/>
      <c r="B14" s="7" t="s">
        <v>130</v>
      </c>
      <c r="C14" s="16"/>
      <c r="D14" s="14">
        <v>0</v>
      </c>
      <c r="E14" s="14">
        <v>0</v>
      </c>
      <c r="F14" s="15"/>
    </row>
    <row r="15" spans="1:6" x14ac:dyDescent="0.25">
      <c r="A15" s="2"/>
      <c r="B15" s="6" t="s">
        <v>131</v>
      </c>
      <c r="C15" s="10"/>
      <c r="D15" s="13">
        <f>Przeplywy_mb!D6-Przeplywy_mb!D9</f>
        <v>0</v>
      </c>
      <c r="E15" s="13">
        <f>Przeplywy_mb!E6-Przeplywy_mb!E9</f>
        <v>0</v>
      </c>
      <c r="F15" s="15"/>
    </row>
    <row r="16" spans="1:6" x14ac:dyDescent="0.25">
      <c r="A16" s="2"/>
      <c r="B16" s="5" t="s">
        <v>132</v>
      </c>
      <c r="C16" s="10"/>
      <c r="D16" s="13">
        <v>0</v>
      </c>
      <c r="E16" s="13">
        <v>0</v>
      </c>
      <c r="F16" s="15"/>
    </row>
    <row r="17" spans="1:6" x14ac:dyDescent="0.25">
      <c r="A17" s="2"/>
      <c r="B17" s="6" t="s">
        <v>122</v>
      </c>
      <c r="C17" s="10"/>
      <c r="D17" s="13">
        <f>SUM(Przeplywy_mb!D18:'Przeplywy_mb'!D20)+Przeplywy_mb!D33</f>
        <v>0</v>
      </c>
      <c r="E17" s="13">
        <f>SUM(Przeplywy_mb!E18:'Przeplywy_mb'!E20)+Przeplywy_mb!E33</f>
        <v>0</v>
      </c>
      <c r="F17" s="15"/>
    </row>
    <row r="18" spans="1:6" x14ac:dyDescent="0.25">
      <c r="A18" s="2"/>
      <c r="B18" s="18" t="s">
        <v>133</v>
      </c>
      <c r="C18" s="16"/>
      <c r="D18" s="14">
        <v>0</v>
      </c>
      <c r="E18" s="14">
        <v>0</v>
      </c>
      <c r="F18" s="15"/>
    </row>
    <row r="19" spans="1:6" x14ac:dyDescent="0.25">
      <c r="A19" s="2"/>
      <c r="B19" s="18" t="s">
        <v>134</v>
      </c>
      <c r="C19" s="16"/>
      <c r="D19" s="14">
        <v>0</v>
      </c>
      <c r="E19" s="14">
        <v>0</v>
      </c>
      <c r="F19" s="15"/>
    </row>
    <row r="20" spans="1:6" x14ac:dyDescent="0.25">
      <c r="A20" s="2"/>
      <c r="B20" s="18" t="s">
        <v>135</v>
      </c>
      <c r="C20" s="16"/>
      <c r="D20" s="14">
        <f>Przeplywy_mb!D21+Przeplywy_mb!D27</f>
        <v>0</v>
      </c>
      <c r="E20" s="14">
        <f>Przeplywy_mb!E21+Przeplywy_mb!E27</f>
        <v>0</v>
      </c>
      <c r="F20" s="15"/>
    </row>
    <row r="21" spans="1:6" x14ac:dyDescent="0.25">
      <c r="A21" s="2"/>
      <c r="B21" s="7" t="s">
        <v>1</v>
      </c>
      <c r="C21" s="16"/>
      <c r="D21" s="14">
        <f>SUM(Przeplywy_mb!D22:'Przeplywy_mb'!D26)</f>
        <v>0</v>
      </c>
      <c r="E21" s="14">
        <f>SUM(Przeplywy_mb!E22:'Przeplywy_mb'!E26)</f>
        <v>0</v>
      </c>
      <c r="F21" s="15"/>
    </row>
    <row r="22" spans="1:6" x14ac:dyDescent="0.25">
      <c r="A22" s="2"/>
      <c r="B22" s="8" t="s">
        <v>136</v>
      </c>
      <c r="C22" s="16"/>
      <c r="D22" s="14">
        <v>0</v>
      </c>
      <c r="E22" s="14">
        <v>0</v>
      </c>
      <c r="F22" s="15"/>
    </row>
    <row r="23" spans="1:6" x14ac:dyDescent="0.25">
      <c r="A23" s="2"/>
      <c r="B23" s="8" t="s">
        <v>137</v>
      </c>
      <c r="C23" s="16"/>
      <c r="D23" s="14">
        <v>0</v>
      </c>
      <c r="E23" s="14">
        <v>0</v>
      </c>
      <c r="F23" s="15"/>
    </row>
    <row r="24" spans="1:6" x14ac:dyDescent="0.25">
      <c r="A24" s="2"/>
      <c r="B24" s="8" t="s">
        <v>138</v>
      </c>
      <c r="C24" s="16"/>
      <c r="D24" s="14">
        <v>0</v>
      </c>
      <c r="E24" s="14">
        <v>0</v>
      </c>
      <c r="F24" s="15"/>
    </row>
    <row r="25" spans="1:6" x14ac:dyDescent="0.25">
      <c r="A25" s="2"/>
      <c r="B25" s="8" t="s">
        <v>139</v>
      </c>
      <c r="C25" s="16"/>
      <c r="D25" s="14">
        <v>0</v>
      </c>
      <c r="E25" s="14">
        <v>0</v>
      </c>
      <c r="F25" s="15"/>
    </row>
    <row r="26" spans="1:6" x14ac:dyDescent="0.25">
      <c r="A26" s="2"/>
      <c r="B26" s="8" t="s">
        <v>140</v>
      </c>
      <c r="C26" s="16"/>
      <c r="D26" s="14">
        <v>0</v>
      </c>
      <c r="E26" s="14">
        <v>0</v>
      </c>
      <c r="F26" s="15"/>
    </row>
    <row r="27" spans="1:6" x14ac:dyDescent="0.25">
      <c r="A27" s="2"/>
      <c r="B27" s="7" t="s">
        <v>14</v>
      </c>
      <c r="C27" s="16"/>
      <c r="D27" s="14">
        <f>SUM(Przeplywy_mb!D28:'Przeplywy_mb'!D32)</f>
        <v>0</v>
      </c>
      <c r="E27" s="14">
        <f>SUM(Przeplywy_mb!E28:'Przeplywy_mb'!E32)</f>
        <v>0</v>
      </c>
      <c r="F27" s="15"/>
    </row>
    <row r="28" spans="1:6" x14ac:dyDescent="0.25">
      <c r="A28" s="2"/>
      <c r="B28" s="8" t="s">
        <v>136</v>
      </c>
      <c r="C28" s="16"/>
      <c r="D28" s="14">
        <v>0</v>
      </c>
      <c r="E28" s="14">
        <v>0</v>
      </c>
      <c r="F28" s="15"/>
    </row>
    <row r="29" spans="1:6" x14ac:dyDescent="0.25">
      <c r="A29" s="2"/>
      <c r="B29" s="8" t="s">
        <v>137</v>
      </c>
      <c r="C29" s="16"/>
      <c r="D29" s="14">
        <v>0</v>
      </c>
      <c r="E29" s="14">
        <v>0</v>
      </c>
      <c r="F29" s="15"/>
    </row>
    <row r="30" spans="1:6" x14ac:dyDescent="0.25">
      <c r="A30" s="2"/>
      <c r="B30" s="8" t="s">
        <v>138</v>
      </c>
      <c r="C30" s="16"/>
      <c r="D30" s="14">
        <v>0</v>
      </c>
      <c r="E30" s="14">
        <v>0</v>
      </c>
      <c r="F30" s="15"/>
    </row>
    <row r="31" spans="1:6" x14ac:dyDescent="0.25">
      <c r="A31" s="2"/>
      <c r="B31" s="8" t="s">
        <v>139</v>
      </c>
      <c r="C31" s="16"/>
      <c r="D31" s="14">
        <v>0</v>
      </c>
      <c r="E31" s="14">
        <v>0</v>
      </c>
      <c r="F31" s="15"/>
    </row>
    <row r="32" spans="1:6" x14ac:dyDescent="0.25">
      <c r="A32" s="2"/>
      <c r="B32" s="8" t="s">
        <v>140</v>
      </c>
      <c r="C32" s="16"/>
      <c r="D32" s="14">
        <v>0</v>
      </c>
      <c r="E32" s="14">
        <v>0</v>
      </c>
      <c r="F32" s="15"/>
    </row>
    <row r="33" spans="1:6" x14ac:dyDescent="0.25">
      <c r="A33" s="2"/>
      <c r="B33" s="18" t="s">
        <v>141</v>
      </c>
      <c r="C33" s="16"/>
      <c r="D33" s="14">
        <v>0</v>
      </c>
      <c r="E33" s="14">
        <v>0</v>
      </c>
      <c r="F33" s="15"/>
    </row>
    <row r="34" spans="1:6" x14ac:dyDescent="0.25">
      <c r="A34" s="2"/>
      <c r="B34" s="6" t="s">
        <v>125</v>
      </c>
      <c r="C34" s="10"/>
      <c r="D34" s="13">
        <f>SUM(Przeplywy_mb!D35:'Przeplywy_mb'!D37)+Przeplywy_mb!D44</f>
        <v>0</v>
      </c>
      <c r="E34" s="13">
        <f>SUM(Przeplywy_mb!E35:'Przeplywy_mb'!E37)+Przeplywy_mb!E44</f>
        <v>0</v>
      </c>
      <c r="F34" s="15"/>
    </row>
    <row r="35" spans="1:6" x14ac:dyDescent="0.25">
      <c r="A35" s="2"/>
      <c r="B35" s="7" t="s">
        <v>142</v>
      </c>
      <c r="C35" s="16"/>
      <c r="D35" s="14">
        <v>0</v>
      </c>
      <c r="E35" s="14">
        <v>0</v>
      </c>
      <c r="F35" s="15"/>
    </row>
    <row r="36" spans="1:6" x14ac:dyDescent="0.25">
      <c r="A36" s="2"/>
      <c r="B36" s="7" t="s">
        <v>143</v>
      </c>
      <c r="C36" s="16"/>
      <c r="D36" s="14">
        <v>0</v>
      </c>
      <c r="E36" s="14">
        <v>0</v>
      </c>
      <c r="F36" s="15"/>
    </row>
    <row r="37" spans="1:6" x14ac:dyDescent="0.25">
      <c r="A37" s="2"/>
      <c r="B37" s="7" t="s">
        <v>144</v>
      </c>
      <c r="C37" s="16"/>
      <c r="D37" s="14">
        <f>Przeplywy_mb!D38+Przeplywy_mb!D41</f>
        <v>0</v>
      </c>
      <c r="E37" s="14">
        <f>Przeplywy_mb!E38+Przeplywy_mb!E41</f>
        <v>0</v>
      </c>
      <c r="F37" s="15"/>
    </row>
    <row r="38" spans="1:6" x14ac:dyDescent="0.25">
      <c r="A38" s="2"/>
      <c r="B38" s="8" t="s">
        <v>1</v>
      </c>
      <c r="C38" s="16"/>
      <c r="D38" s="14">
        <f>SUM(Przeplywy_mb!D39:'Przeplywy_mb'!D40)</f>
        <v>0</v>
      </c>
      <c r="E38" s="14">
        <f>SUM(Przeplywy_mb!E39:'Przeplywy_mb'!E40)</f>
        <v>0</v>
      </c>
      <c r="F38" s="15"/>
    </row>
    <row r="39" spans="1:6" x14ac:dyDescent="0.25">
      <c r="A39" s="2"/>
      <c r="B39" s="9" t="s">
        <v>145</v>
      </c>
      <c r="C39" s="16"/>
      <c r="D39" s="14">
        <v>0</v>
      </c>
      <c r="E39" s="14">
        <v>0</v>
      </c>
      <c r="F39" s="15"/>
    </row>
    <row r="40" spans="1:6" x14ac:dyDescent="0.25">
      <c r="A40" s="2"/>
      <c r="B40" s="9" t="s">
        <v>146</v>
      </c>
      <c r="C40" s="16"/>
      <c r="D40" s="14">
        <v>0</v>
      </c>
      <c r="E40" s="14">
        <v>0</v>
      </c>
      <c r="F40" s="15"/>
    </row>
    <row r="41" spans="1:6" x14ac:dyDescent="0.25">
      <c r="A41" s="2"/>
      <c r="B41" s="8" t="s">
        <v>14</v>
      </c>
      <c r="C41" s="16"/>
      <c r="D41" s="14">
        <f>SUM(Przeplywy_mb!D42:'Przeplywy_mb'!D43)</f>
        <v>0</v>
      </c>
      <c r="E41" s="14">
        <f>SUM(Przeplywy_mb!E42:'Przeplywy_mb'!E43)</f>
        <v>0</v>
      </c>
      <c r="F41" s="15"/>
    </row>
    <row r="42" spans="1:6" x14ac:dyDescent="0.25">
      <c r="A42" s="2"/>
      <c r="B42" s="9" t="s">
        <v>145</v>
      </c>
      <c r="C42" s="16"/>
      <c r="D42" s="14">
        <v>0</v>
      </c>
      <c r="E42" s="14">
        <v>0</v>
      </c>
      <c r="F42" s="15"/>
    </row>
    <row r="43" spans="1:6" x14ac:dyDescent="0.25">
      <c r="A43" s="2"/>
      <c r="B43" s="9" t="s">
        <v>146</v>
      </c>
      <c r="C43" s="16"/>
      <c r="D43" s="14">
        <v>0</v>
      </c>
      <c r="E43" s="14">
        <v>0</v>
      </c>
      <c r="F43" s="15"/>
    </row>
    <row r="44" spans="1:6" x14ac:dyDescent="0.25">
      <c r="A44" s="2"/>
      <c r="B44" s="7" t="s">
        <v>147</v>
      </c>
      <c r="C44" s="16"/>
      <c r="D44" s="14">
        <v>0</v>
      </c>
      <c r="E44" s="14">
        <v>0</v>
      </c>
      <c r="F44" s="15"/>
    </row>
    <row r="45" spans="1:6" x14ac:dyDescent="0.25">
      <c r="A45" s="2"/>
      <c r="B45" s="6" t="s">
        <v>148</v>
      </c>
      <c r="C45" s="10"/>
      <c r="D45" s="13">
        <f>Przeplywy_mb!D17-Przeplywy_mb!D34</f>
        <v>0</v>
      </c>
      <c r="E45" s="13">
        <f>Przeplywy_mb!E17-Przeplywy_mb!E34</f>
        <v>0</v>
      </c>
      <c r="F45" s="15"/>
    </row>
    <row r="46" spans="1:6" x14ac:dyDescent="0.25">
      <c r="A46" s="2"/>
      <c r="B46" s="5" t="s">
        <v>149</v>
      </c>
      <c r="C46" s="10"/>
      <c r="D46" s="13">
        <v>0</v>
      </c>
      <c r="E46" s="13">
        <v>0</v>
      </c>
      <c r="F46" s="15"/>
    </row>
    <row r="47" spans="1:6" x14ac:dyDescent="0.25">
      <c r="A47" s="2"/>
      <c r="B47" s="6" t="s">
        <v>122</v>
      </c>
      <c r="C47" s="10"/>
      <c r="D47" s="13">
        <f>SUM(Przeplywy_mb!D48:'Przeplywy_mb'!D51)</f>
        <v>0</v>
      </c>
      <c r="E47" s="13">
        <f>SUM(Przeplywy_mb!E48:'Przeplywy_mb'!E51)</f>
        <v>0</v>
      </c>
      <c r="F47" s="15"/>
    </row>
    <row r="48" spans="1:6" x14ac:dyDescent="0.25">
      <c r="A48" s="2"/>
      <c r="B48" s="7" t="s">
        <v>150</v>
      </c>
      <c r="C48" s="16"/>
      <c r="D48" s="14">
        <v>0</v>
      </c>
      <c r="E48" s="14">
        <v>0</v>
      </c>
      <c r="F48" s="15"/>
    </row>
    <row r="49" spans="1:6" x14ac:dyDescent="0.25">
      <c r="A49" s="2"/>
      <c r="B49" s="7" t="s">
        <v>151</v>
      </c>
      <c r="C49" s="16"/>
      <c r="D49" s="14">
        <v>0</v>
      </c>
      <c r="E49" s="14">
        <v>0</v>
      </c>
      <c r="F49" s="15"/>
    </row>
    <row r="50" spans="1:6" x14ac:dyDescent="0.25">
      <c r="A50" s="2"/>
      <c r="B50" s="7" t="s">
        <v>152</v>
      </c>
      <c r="C50" s="16"/>
      <c r="D50" s="14">
        <v>0</v>
      </c>
      <c r="E50" s="14">
        <v>0</v>
      </c>
      <c r="F50" s="15"/>
    </row>
    <row r="51" spans="1:6" x14ac:dyDescent="0.25">
      <c r="A51" s="2"/>
      <c r="B51" s="7" t="s">
        <v>153</v>
      </c>
      <c r="C51" s="16"/>
      <c r="D51" s="14">
        <v>0</v>
      </c>
      <c r="E51" s="14">
        <v>0</v>
      </c>
      <c r="F51" s="15"/>
    </row>
    <row r="52" spans="1:6" x14ac:dyDescent="0.25">
      <c r="A52" s="2"/>
      <c r="B52" s="6" t="s">
        <v>125</v>
      </c>
      <c r="C52" s="10"/>
      <c r="D52" s="13">
        <f>SUM(Przeplywy_mb!D53:'Przeplywy_mb'!D61)</f>
        <v>0</v>
      </c>
      <c r="E52" s="13">
        <f>SUM(Przeplywy_mb!E53:'Przeplywy_mb'!E61)</f>
        <v>0</v>
      </c>
      <c r="F52" s="15"/>
    </row>
    <row r="53" spans="1:6" x14ac:dyDescent="0.25">
      <c r="A53" s="2"/>
      <c r="B53" s="7" t="s">
        <v>154</v>
      </c>
      <c r="C53" s="16"/>
      <c r="D53" s="14">
        <v>0</v>
      </c>
      <c r="E53" s="14">
        <v>0</v>
      </c>
      <c r="F53" s="15"/>
    </row>
    <row r="54" spans="1:6" x14ac:dyDescent="0.25">
      <c r="A54" s="2"/>
      <c r="B54" s="7" t="s">
        <v>155</v>
      </c>
      <c r="C54" s="16"/>
      <c r="D54" s="14">
        <v>0</v>
      </c>
      <c r="E54" s="14">
        <v>0</v>
      </c>
      <c r="F54" s="15"/>
    </row>
    <row r="55" spans="1:6" x14ac:dyDescent="0.25">
      <c r="A55" s="2"/>
      <c r="B55" s="7" t="s">
        <v>156</v>
      </c>
      <c r="C55" s="16"/>
      <c r="D55" s="14">
        <v>0</v>
      </c>
      <c r="E55" s="14">
        <v>0</v>
      </c>
      <c r="F55" s="15"/>
    </row>
    <row r="56" spans="1:6" x14ac:dyDescent="0.25">
      <c r="A56" s="2"/>
      <c r="B56" s="7" t="s">
        <v>157</v>
      </c>
      <c r="C56" s="16"/>
      <c r="D56" s="14">
        <v>0</v>
      </c>
      <c r="E56" s="14">
        <v>0</v>
      </c>
      <c r="F56" s="15"/>
    </row>
    <row r="57" spans="1:6" x14ac:dyDescent="0.25">
      <c r="A57" s="2"/>
      <c r="B57" s="7" t="s">
        <v>158</v>
      </c>
      <c r="C57" s="16"/>
      <c r="D57" s="14">
        <v>0</v>
      </c>
      <c r="E57" s="14">
        <v>0</v>
      </c>
      <c r="F57" s="15"/>
    </row>
    <row r="58" spans="1:6" x14ac:dyDescent="0.25">
      <c r="A58" s="2"/>
      <c r="B58" s="7" t="s">
        <v>159</v>
      </c>
      <c r="C58" s="16"/>
      <c r="D58" s="14">
        <v>0</v>
      </c>
      <c r="E58" s="14">
        <v>0</v>
      </c>
      <c r="F58" s="15"/>
    </row>
    <row r="59" spans="1:6" x14ac:dyDescent="0.25">
      <c r="A59" s="2"/>
      <c r="B59" s="7" t="s">
        <v>160</v>
      </c>
      <c r="C59" s="16"/>
      <c r="D59" s="14">
        <v>0</v>
      </c>
      <c r="E59" s="14">
        <v>0</v>
      </c>
      <c r="F59" s="15"/>
    </row>
    <row r="60" spans="1:6" x14ac:dyDescent="0.25">
      <c r="A60" s="2"/>
      <c r="B60" s="7" t="s">
        <v>161</v>
      </c>
      <c r="C60" s="16"/>
      <c r="D60" s="14">
        <v>0</v>
      </c>
      <c r="E60" s="14">
        <v>0</v>
      </c>
      <c r="F60" s="15"/>
    </row>
    <row r="61" spans="1:6" x14ac:dyDescent="0.25">
      <c r="A61" s="2"/>
      <c r="B61" s="7" t="s">
        <v>162</v>
      </c>
      <c r="C61" s="16"/>
      <c r="D61" s="14">
        <v>0</v>
      </c>
      <c r="E61" s="14">
        <v>0</v>
      </c>
      <c r="F61" s="15"/>
    </row>
    <row r="62" spans="1:6" x14ac:dyDescent="0.25">
      <c r="A62" s="2"/>
      <c r="B62" s="6" t="s">
        <v>163</v>
      </c>
      <c r="C62" s="10"/>
      <c r="D62" s="13">
        <f>Przeplywy_mb!D47-Przeplywy_mb!D52</f>
        <v>0</v>
      </c>
      <c r="E62" s="13">
        <f>Przeplywy_mb!E47-Przeplywy_mb!E52</f>
        <v>0</v>
      </c>
      <c r="F62" s="15"/>
    </row>
    <row r="63" spans="1:6" x14ac:dyDescent="0.25">
      <c r="A63" s="2"/>
      <c r="B63" s="5" t="s">
        <v>164</v>
      </c>
      <c r="C63" s="10"/>
      <c r="D63" s="13">
        <f>Przeplywy_mb!D15+Przeplywy_mb!D45+Przeplywy_mb!D62</f>
        <v>0</v>
      </c>
      <c r="E63" s="13">
        <f>Przeplywy_mb!E15+Przeplywy_mb!E45+Przeplywy_mb!E62</f>
        <v>0</v>
      </c>
      <c r="F63" s="15"/>
    </row>
    <row r="64" spans="1:6" x14ac:dyDescent="0.25">
      <c r="A64" s="2"/>
      <c r="B64" s="5" t="s">
        <v>165</v>
      </c>
      <c r="C64" s="10"/>
      <c r="D64" s="13" t="e">
        <f>Aktywa!E84-Aktywa!#REF!</f>
        <v>#REF!</v>
      </c>
      <c r="E64" s="13">
        <v>0</v>
      </c>
      <c r="F64" s="15"/>
    </row>
    <row r="65" spans="1:6" x14ac:dyDescent="0.25">
      <c r="A65" s="2"/>
      <c r="B65" s="18" t="s">
        <v>166</v>
      </c>
      <c r="C65" s="16"/>
      <c r="D65" s="14">
        <v>0</v>
      </c>
      <c r="E65" s="14">
        <v>0</v>
      </c>
      <c r="F65" s="15"/>
    </row>
    <row r="66" spans="1:6" x14ac:dyDescent="0.25">
      <c r="A66" s="2"/>
      <c r="B66" s="5" t="s">
        <v>167</v>
      </c>
      <c r="C66" s="10"/>
      <c r="D66" s="13">
        <f>Przeplywy_mb!E67</f>
        <v>0</v>
      </c>
      <c r="E66" s="13">
        <v>0</v>
      </c>
      <c r="F66" s="15"/>
    </row>
    <row r="67" spans="1:6" x14ac:dyDescent="0.25">
      <c r="A67" s="2"/>
      <c r="B67" s="5" t="s">
        <v>168</v>
      </c>
      <c r="C67" s="10"/>
      <c r="D67" s="13">
        <f>Przeplywy_mb!D63+Przeplywy_mb!D66</f>
        <v>0</v>
      </c>
      <c r="E67" s="13">
        <f>Przeplywy_mb!E63+Przeplywy_mb!E66</f>
        <v>0</v>
      </c>
      <c r="F67" s="15"/>
    </row>
    <row r="68" spans="1:6" x14ac:dyDescent="0.25">
      <c r="A68" s="2"/>
      <c r="B68" s="18" t="s">
        <v>169</v>
      </c>
      <c r="C68" s="16"/>
      <c r="D68" s="14">
        <v>0</v>
      </c>
      <c r="E68" s="14">
        <v>0</v>
      </c>
      <c r="F68" s="15"/>
    </row>
    <row r="69" spans="1:6" x14ac:dyDescent="0.25">
      <c r="A69" s="1"/>
      <c r="B69" s="11"/>
      <c r="C69" s="11"/>
      <c r="D69" s="11"/>
      <c r="E69" s="11"/>
      <c r="F69" s="1"/>
    </row>
  </sheetData>
  <mergeCells count="1">
    <mergeCell ref="B2:E2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400-000000000000}">
  <dimension ref="A1:E1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232</v>
      </c>
      <c r="C2" s="23"/>
      <c r="D2" s="23"/>
      <c r="E2" s="1"/>
    </row>
    <row r="3" spans="1:5" x14ac:dyDescent="0.25">
      <c r="A3" s="1"/>
      <c r="B3" s="106" t="s">
        <v>387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 t="s">
        <v>1014</v>
      </c>
      <c r="D5" s="4" t="s">
        <v>1015</v>
      </c>
      <c r="E5" s="15"/>
    </row>
    <row r="6" spans="1:5" x14ac:dyDescent="0.25">
      <c r="A6" s="2"/>
      <c r="B6" s="24" t="s">
        <v>1005</v>
      </c>
      <c r="C6" s="16"/>
      <c r="D6" s="14">
        <v>0</v>
      </c>
      <c r="E6" s="15"/>
    </row>
    <row r="7" spans="1:5" x14ac:dyDescent="0.25">
      <c r="A7" s="2"/>
      <c r="B7" s="24" t="s">
        <v>1006</v>
      </c>
      <c r="C7" s="16"/>
      <c r="D7" s="14">
        <v>0</v>
      </c>
      <c r="E7" s="15"/>
    </row>
    <row r="8" spans="1:5" x14ac:dyDescent="0.25">
      <c r="A8" s="2"/>
      <c r="B8" s="24" t="s">
        <v>1007</v>
      </c>
      <c r="C8" s="16"/>
      <c r="D8" s="14">
        <v>0</v>
      </c>
      <c r="E8" s="15"/>
    </row>
    <row r="9" spans="1:5" x14ac:dyDescent="0.25">
      <c r="A9" s="2"/>
      <c r="B9" s="24" t="s">
        <v>1008</v>
      </c>
      <c r="C9" s="16"/>
      <c r="D9" s="14">
        <v>0</v>
      </c>
      <c r="E9" s="15"/>
    </row>
    <row r="10" spans="1:5" x14ac:dyDescent="0.25">
      <c r="A10" s="2"/>
      <c r="B10" s="24" t="s">
        <v>1009</v>
      </c>
      <c r="C10" s="16"/>
      <c r="D10" s="14">
        <v>0</v>
      </c>
      <c r="E10" s="15"/>
    </row>
    <row r="11" spans="1:5" x14ac:dyDescent="0.25">
      <c r="A11" s="2"/>
      <c r="B11" s="24" t="s">
        <v>1010</v>
      </c>
      <c r="C11" s="16"/>
      <c r="D11" s="14">
        <v>0</v>
      </c>
      <c r="E11" s="15"/>
    </row>
    <row r="12" spans="1:5" x14ac:dyDescent="0.25">
      <c r="A12" s="2"/>
      <c r="B12" s="24" t="s">
        <v>1011</v>
      </c>
      <c r="C12" s="16"/>
      <c r="D12" s="14">
        <v>0</v>
      </c>
      <c r="E12" s="15"/>
    </row>
    <row r="13" spans="1:5" x14ac:dyDescent="0.25">
      <c r="A13" s="2"/>
      <c r="B13" s="24" t="s">
        <v>1012</v>
      </c>
      <c r="C13" s="16"/>
      <c r="D13" s="14">
        <v>0</v>
      </c>
      <c r="E13" s="15"/>
    </row>
    <row r="14" spans="1:5" x14ac:dyDescent="0.25">
      <c r="A14" s="2"/>
      <c r="B14" s="24" t="s">
        <v>1013</v>
      </c>
      <c r="C14" s="16"/>
      <c r="D14" s="14">
        <v>0</v>
      </c>
      <c r="E14" s="15"/>
    </row>
    <row r="15" spans="1:5" x14ac:dyDescent="0.25">
      <c r="A15" s="1"/>
      <c r="B15" s="11"/>
      <c r="C15" s="11"/>
      <c r="D15" s="11"/>
      <c r="E15" s="1"/>
    </row>
    <row r="16" spans="1:5" x14ac:dyDescent="0.25">
      <c r="A16" s="1"/>
      <c r="B16" s="17" t="s">
        <v>502</v>
      </c>
      <c r="C16" s="17"/>
      <c r="D16" s="17"/>
      <c r="E16" s="1"/>
    </row>
    <row r="17" spans="1:5" x14ac:dyDescent="0.25">
      <c r="A17" s="2"/>
      <c r="B17" s="109"/>
      <c r="C17" s="105"/>
      <c r="D17" s="105"/>
      <c r="E17" s="15"/>
    </row>
    <row r="18" spans="1:5" x14ac:dyDescent="0.25">
      <c r="A18" s="1"/>
      <c r="B18" s="11"/>
      <c r="C18" s="11"/>
      <c r="D18" s="11"/>
      <c r="E18" s="1"/>
    </row>
  </sheetData>
  <mergeCells count="2">
    <mergeCell ref="B3:D3"/>
    <mergeCell ref="B17:D17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500-000000000000}">
  <dimension ref="A1:F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3" width="40.71093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233</v>
      </c>
      <c r="C2" s="23"/>
      <c r="D2" s="23"/>
      <c r="E2" s="23"/>
      <c r="F2" s="1"/>
    </row>
    <row r="3" spans="1:6" x14ac:dyDescent="0.25">
      <c r="A3" s="1"/>
      <c r="B3" s="106" t="s">
        <v>388</v>
      </c>
      <c r="C3" s="105"/>
      <c r="D3" s="105"/>
      <c r="E3" s="105"/>
      <c r="F3" s="1"/>
    </row>
    <row r="4" spans="1:6" x14ac:dyDescent="0.25">
      <c r="A4" s="1"/>
      <c r="B4" s="3"/>
      <c r="C4" s="3"/>
      <c r="D4" s="3"/>
      <c r="E4" s="3"/>
      <c r="F4" s="1"/>
    </row>
    <row r="5" spans="1:6" x14ac:dyDescent="0.25">
      <c r="A5" s="2"/>
      <c r="B5" s="4" t="s">
        <v>1016</v>
      </c>
      <c r="C5" s="4" t="s">
        <v>1017</v>
      </c>
      <c r="D5" s="4">
        <v>2016</v>
      </c>
      <c r="E5" s="4">
        <v>2015</v>
      </c>
      <c r="F5" s="15"/>
    </row>
    <row r="6" spans="1:6" x14ac:dyDescent="0.25">
      <c r="A6" s="2"/>
      <c r="B6" s="16"/>
      <c r="C6" s="16"/>
      <c r="D6" s="14">
        <v>0</v>
      </c>
      <c r="E6" s="14">
        <v>0</v>
      </c>
      <c r="F6" s="15"/>
    </row>
    <row r="7" spans="1:6" x14ac:dyDescent="0.25">
      <c r="A7" s="2"/>
      <c r="B7" s="16"/>
      <c r="C7" s="16"/>
      <c r="D7" s="14">
        <v>0</v>
      </c>
      <c r="E7" s="14">
        <v>0</v>
      </c>
      <c r="F7" s="15"/>
    </row>
    <row r="8" spans="1:6" x14ac:dyDescent="0.25">
      <c r="A8" s="2"/>
      <c r="B8" s="16"/>
      <c r="C8" s="16"/>
      <c r="D8" s="14">
        <v>0</v>
      </c>
      <c r="E8" s="14">
        <v>0</v>
      </c>
      <c r="F8" s="15"/>
    </row>
    <row r="9" spans="1:6" x14ac:dyDescent="0.25">
      <c r="A9" s="2"/>
      <c r="B9" s="16"/>
      <c r="C9" s="16"/>
      <c r="D9" s="14">
        <v>0</v>
      </c>
      <c r="E9" s="14">
        <v>0</v>
      </c>
      <c r="F9" s="15"/>
    </row>
    <row r="10" spans="1:6" x14ac:dyDescent="0.25">
      <c r="A10" s="2"/>
      <c r="B10" s="16"/>
      <c r="C10" s="16"/>
      <c r="D10" s="14">
        <v>0</v>
      </c>
      <c r="E10" s="14">
        <v>0</v>
      </c>
      <c r="F10" s="15"/>
    </row>
    <row r="11" spans="1:6" x14ac:dyDescent="0.25">
      <c r="A11" s="2"/>
      <c r="B11" s="16"/>
      <c r="C11" s="16"/>
      <c r="D11" s="14">
        <v>0</v>
      </c>
      <c r="E11" s="14">
        <v>0</v>
      </c>
      <c r="F11" s="15"/>
    </row>
    <row r="12" spans="1:6" x14ac:dyDescent="0.25">
      <c r="A12" s="2"/>
      <c r="B12" s="16"/>
      <c r="C12" s="16"/>
      <c r="D12" s="14">
        <v>0</v>
      </c>
      <c r="E12" s="14">
        <v>0</v>
      </c>
      <c r="F12" s="15"/>
    </row>
    <row r="13" spans="1:6" x14ac:dyDescent="0.25">
      <c r="A13" s="2"/>
      <c r="B13" s="16"/>
      <c r="C13" s="16"/>
      <c r="D13" s="14">
        <v>0</v>
      </c>
      <c r="E13" s="14">
        <v>0</v>
      </c>
      <c r="F13" s="15"/>
    </row>
    <row r="14" spans="1:6" x14ac:dyDescent="0.25">
      <c r="A14" s="2"/>
      <c r="B14" s="16"/>
      <c r="C14" s="16"/>
      <c r="D14" s="14">
        <v>0</v>
      </c>
      <c r="E14" s="14">
        <v>0</v>
      </c>
      <c r="F14" s="15"/>
    </row>
    <row r="15" spans="1:6" x14ac:dyDescent="0.25">
      <c r="A15" s="2"/>
      <c r="B15" s="16"/>
      <c r="C15" s="16"/>
      <c r="D15" s="14">
        <v>0</v>
      </c>
      <c r="E15" s="14">
        <v>0</v>
      </c>
      <c r="F15" s="15"/>
    </row>
    <row r="16" spans="1:6" x14ac:dyDescent="0.25">
      <c r="A16" s="2"/>
      <c r="B16" s="16"/>
      <c r="C16" s="16"/>
      <c r="D16" s="14">
        <v>0</v>
      </c>
      <c r="E16" s="14">
        <v>0</v>
      </c>
      <c r="F16" s="15"/>
    </row>
    <row r="17" spans="1:6" x14ac:dyDescent="0.25">
      <c r="A17" s="2"/>
      <c r="B17" s="16"/>
      <c r="C17" s="16"/>
      <c r="D17" s="14">
        <v>0</v>
      </c>
      <c r="E17" s="14">
        <v>0</v>
      </c>
      <c r="F17" s="15"/>
    </row>
    <row r="18" spans="1:6" x14ac:dyDescent="0.25">
      <c r="A18" s="2"/>
      <c r="B18" s="16"/>
      <c r="C18" s="16"/>
      <c r="D18" s="14">
        <v>0</v>
      </c>
      <c r="E18" s="14">
        <v>0</v>
      </c>
      <c r="F18" s="15"/>
    </row>
    <row r="19" spans="1:6" x14ac:dyDescent="0.25">
      <c r="A19" s="2"/>
      <c r="B19" s="16"/>
      <c r="C19" s="16"/>
      <c r="D19" s="14">
        <v>0</v>
      </c>
      <c r="E19" s="14">
        <v>0</v>
      </c>
      <c r="F19" s="15"/>
    </row>
    <row r="20" spans="1:6" x14ac:dyDescent="0.25">
      <c r="A20" s="2"/>
      <c r="B20" s="16"/>
      <c r="C20" s="16"/>
      <c r="D20" s="14">
        <v>0</v>
      </c>
      <c r="E20" s="14">
        <v>0</v>
      </c>
      <c r="F20" s="15"/>
    </row>
    <row r="21" spans="1:6" x14ac:dyDescent="0.25">
      <c r="A21" s="1"/>
      <c r="B21" s="1"/>
      <c r="C21" s="1"/>
      <c r="D21" s="1"/>
      <c r="E21" s="1"/>
      <c r="F21" s="1"/>
    </row>
    <row r="22" spans="1:6" x14ac:dyDescent="0.25">
      <c r="A22" s="1"/>
      <c r="B22" s="17" t="s">
        <v>502</v>
      </c>
      <c r="C22" s="17"/>
      <c r="D22" s="17"/>
      <c r="E22" s="17"/>
      <c r="F22" s="1"/>
    </row>
    <row r="23" spans="1:6" x14ac:dyDescent="0.25">
      <c r="A23" s="2"/>
      <c r="B23" s="109"/>
      <c r="C23" s="105"/>
      <c r="D23" s="105"/>
      <c r="E23" s="105"/>
      <c r="F23" s="15"/>
    </row>
    <row r="24" spans="1:6" x14ac:dyDescent="0.25">
      <c r="A24" s="1"/>
      <c r="B24" s="11"/>
      <c r="C24" s="11"/>
      <c r="D24" s="11"/>
      <c r="E24" s="11"/>
      <c r="F24" s="1"/>
    </row>
  </sheetData>
  <mergeCells count="2">
    <mergeCell ref="B3:E3"/>
    <mergeCell ref="B23:E23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600-000000000000}">
  <dimension ref="A1:G14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234</v>
      </c>
      <c r="C2" s="23"/>
      <c r="D2" s="23"/>
      <c r="E2" s="23"/>
      <c r="F2" s="23"/>
      <c r="G2" s="1"/>
    </row>
    <row r="3" spans="1:7" x14ac:dyDescent="0.25">
      <c r="A3" s="1"/>
      <c r="B3" s="106" t="s">
        <v>389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60" x14ac:dyDescent="0.25">
      <c r="A5" s="2"/>
      <c r="B5" s="4" t="s">
        <v>1018</v>
      </c>
      <c r="C5" s="4" t="s">
        <v>1019</v>
      </c>
      <c r="D5" s="4" t="s">
        <v>1020</v>
      </c>
      <c r="E5" s="4" t="s">
        <v>1021</v>
      </c>
      <c r="F5" s="4" t="s">
        <v>1022</v>
      </c>
      <c r="G5" s="15"/>
    </row>
    <row r="6" spans="1:7" x14ac:dyDescent="0.25">
      <c r="A6" s="2"/>
      <c r="B6" s="16" t="s">
        <v>1669</v>
      </c>
      <c r="C6" s="16"/>
      <c r="D6" s="16"/>
      <c r="E6" s="14">
        <v>0</v>
      </c>
      <c r="F6" s="14">
        <v>0</v>
      </c>
      <c r="G6" s="15"/>
    </row>
    <row r="7" spans="1:7" x14ac:dyDescent="0.25">
      <c r="A7" s="2"/>
      <c r="B7" s="16" t="s">
        <v>1670</v>
      </c>
      <c r="C7" s="16"/>
      <c r="D7" s="16"/>
      <c r="E7" s="14">
        <v>0</v>
      </c>
      <c r="F7" s="14">
        <v>0</v>
      </c>
      <c r="G7" s="15"/>
    </row>
    <row r="8" spans="1:7" x14ac:dyDescent="0.25">
      <c r="A8" s="2"/>
      <c r="B8" s="16"/>
      <c r="C8" s="16"/>
      <c r="D8" s="16"/>
      <c r="E8" s="14">
        <v>0</v>
      </c>
      <c r="F8" s="14">
        <v>0</v>
      </c>
      <c r="G8" s="15"/>
    </row>
    <row r="9" spans="1:7" x14ac:dyDescent="0.25">
      <c r="A9" s="2"/>
      <c r="B9" s="16"/>
      <c r="C9" s="16"/>
      <c r="D9" s="16"/>
      <c r="E9" s="14">
        <v>0</v>
      </c>
      <c r="F9" s="14">
        <v>0</v>
      </c>
      <c r="G9" s="15"/>
    </row>
    <row r="10" spans="1:7" x14ac:dyDescent="0.25">
      <c r="A10" s="2"/>
      <c r="B10" s="16"/>
      <c r="C10" s="16"/>
      <c r="D10" s="16"/>
      <c r="E10" s="14">
        <v>0</v>
      </c>
      <c r="F10" s="14">
        <v>0</v>
      </c>
      <c r="G10" s="15"/>
    </row>
    <row r="11" spans="1:7" x14ac:dyDescent="0.25">
      <c r="A11" s="1"/>
      <c r="B11" s="11"/>
      <c r="C11" s="11"/>
      <c r="D11" s="11"/>
      <c r="E11" s="11"/>
      <c r="F11" s="11"/>
      <c r="G11" s="1"/>
    </row>
    <row r="12" spans="1:7" x14ac:dyDescent="0.25">
      <c r="A12" s="1"/>
      <c r="B12" s="17" t="s">
        <v>502</v>
      </c>
      <c r="C12" s="17"/>
      <c r="D12" s="17"/>
      <c r="E12" s="17"/>
      <c r="F12" s="17"/>
      <c r="G12" s="1"/>
    </row>
    <row r="13" spans="1:7" x14ac:dyDescent="0.25">
      <c r="A13" s="2"/>
      <c r="B13" s="109"/>
      <c r="C13" s="105"/>
      <c r="D13" s="105"/>
      <c r="E13" s="105"/>
      <c r="F13" s="105"/>
      <c r="G13" s="15"/>
    </row>
    <row r="14" spans="1:7" x14ac:dyDescent="0.25">
      <c r="A14" s="1"/>
      <c r="B14" s="11"/>
      <c r="C14" s="11"/>
      <c r="D14" s="11"/>
      <c r="E14" s="11"/>
      <c r="F14" s="11"/>
      <c r="G14" s="1"/>
    </row>
  </sheetData>
  <mergeCells count="2">
    <mergeCell ref="B3:F3"/>
    <mergeCell ref="B13:F13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700-000000000000}">
  <dimension ref="A1:F2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5" width="4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235</v>
      </c>
      <c r="C2" s="23"/>
      <c r="D2" s="23"/>
      <c r="E2" s="23"/>
      <c r="F2" s="1"/>
    </row>
    <row r="3" spans="1:6" x14ac:dyDescent="0.25">
      <c r="A3" s="1"/>
      <c r="B3" s="106" t="s">
        <v>390</v>
      </c>
      <c r="C3" s="105"/>
      <c r="D3" s="105"/>
      <c r="E3" s="105"/>
      <c r="F3" s="1"/>
    </row>
    <row r="4" spans="1:6" x14ac:dyDescent="0.25">
      <c r="A4" s="1"/>
      <c r="B4" s="3"/>
      <c r="C4" s="3"/>
      <c r="D4" s="3"/>
      <c r="E4" s="3"/>
      <c r="F4" s="1"/>
    </row>
    <row r="5" spans="1:6" ht="60" x14ac:dyDescent="0.25">
      <c r="A5" s="2"/>
      <c r="B5" s="4" t="s">
        <v>1023</v>
      </c>
      <c r="C5" s="4" t="s">
        <v>1024</v>
      </c>
      <c r="D5" s="4" t="s">
        <v>1025</v>
      </c>
      <c r="E5" s="4" t="s">
        <v>1026</v>
      </c>
      <c r="F5" s="15"/>
    </row>
    <row r="6" spans="1:6" x14ac:dyDescent="0.25">
      <c r="A6" s="2"/>
      <c r="B6" s="16"/>
      <c r="C6" s="16"/>
      <c r="D6" s="16"/>
      <c r="E6" s="16"/>
      <c r="F6" s="15"/>
    </row>
    <row r="7" spans="1:6" x14ac:dyDescent="0.25">
      <c r="A7" s="2"/>
      <c r="B7" s="16"/>
      <c r="C7" s="16"/>
      <c r="D7" s="16"/>
      <c r="E7" s="16"/>
      <c r="F7" s="15"/>
    </row>
    <row r="8" spans="1:6" x14ac:dyDescent="0.25">
      <c r="A8" s="2"/>
      <c r="B8" s="16"/>
      <c r="C8" s="16"/>
      <c r="D8" s="16"/>
      <c r="E8" s="16"/>
      <c r="F8" s="15"/>
    </row>
    <row r="9" spans="1:6" x14ac:dyDescent="0.25">
      <c r="A9" s="2"/>
      <c r="B9" s="16"/>
      <c r="C9" s="16"/>
      <c r="D9" s="16"/>
      <c r="E9" s="16"/>
      <c r="F9" s="15"/>
    </row>
    <row r="10" spans="1:6" x14ac:dyDescent="0.25">
      <c r="A10" s="2"/>
      <c r="B10" s="16"/>
      <c r="C10" s="16"/>
      <c r="D10" s="16"/>
      <c r="E10" s="16"/>
      <c r="F10" s="15"/>
    </row>
    <row r="11" spans="1:6" x14ac:dyDescent="0.25">
      <c r="A11" s="2"/>
      <c r="B11" s="16"/>
      <c r="C11" s="16"/>
      <c r="D11" s="16"/>
      <c r="E11" s="16"/>
      <c r="F11" s="15"/>
    </row>
    <row r="12" spans="1:6" x14ac:dyDescent="0.25">
      <c r="A12" s="2"/>
      <c r="B12" s="16"/>
      <c r="C12" s="16"/>
      <c r="D12" s="16"/>
      <c r="E12" s="16"/>
      <c r="F12" s="15"/>
    </row>
    <row r="13" spans="1:6" x14ac:dyDescent="0.25">
      <c r="A13" s="2"/>
      <c r="B13" s="16"/>
      <c r="C13" s="16"/>
      <c r="D13" s="16"/>
      <c r="E13" s="16"/>
      <c r="F13" s="15"/>
    </row>
    <row r="14" spans="1:6" x14ac:dyDescent="0.25">
      <c r="A14" s="2"/>
      <c r="B14" s="16"/>
      <c r="C14" s="16"/>
      <c r="D14" s="16"/>
      <c r="E14" s="16"/>
      <c r="F14" s="15"/>
    </row>
    <row r="15" spans="1:6" x14ac:dyDescent="0.25">
      <c r="A15" s="2"/>
      <c r="B15" s="16"/>
      <c r="C15" s="16"/>
      <c r="D15" s="16"/>
      <c r="E15" s="16"/>
      <c r="F15" s="15"/>
    </row>
    <row r="16" spans="1:6" x14ac:dyDescent="0.25">
      <c r="A16" s="2"/>
      <c r="B16" s="16"/>
      <c r="C16" s="16"/>
      <c r="D16" s="16"/>
      <c r="E16" s="16"/>
      <c r="F16" s="15"/>
    </row>
    <row r="17" spans="1:6" x14ac:dyDescent="0.25">
      <c r="A17" s="2"/>
      <c r="B17" s="16"/>
      <c r="C17" s="16"/>
      <c r="D17" s="16"/>
      <c r="E17" s="16"/>
      <c r="F17" s="15"/>
    </row>
    <row r="18" spans="1:6" x14ac:dyDescent="0.25">
      <c r="A18" s="1"/>
      <c r="B18" s="11"/>
      <c r="C18" s="11"/>
      <c r="D18" s="11"/>
      <c r="E18" s="11"/>
      <c r="F18" s="1"/>
    </row>
    <row r="19" spans="1:6" x14ac:dyDescent="0.25">
      <c r="A19" s="1"/>
      <c r="B19" s="17" t="s">
        <v>502</v>
      </c>
      <c r="C19" s="17"/>
      <c r="D19" s="17"/>
      <c r="E19" s="17"/>
      <c r="F19" s="1"/>
    </row>
    <row r="20" spans="1:6" x14ac:dyDescent="0.25">
      <c r="A20" s="2"/>
      <c r="B20" s="109"/>
      <c r="C20" s="105"/>
      <c r="D20" s="105"/>
      <c r="E20" s="105"/>
      <c r="F20" s="15"/>
    </row>
    <row r="21" spans="1:6" x14ac:dyDescent="0.25">
      <c r="A21" s="1"/>
      <c r="B21" s="11"/>
      <c r="C21" s="11"/>
      <c r="D21" s="11"/>
      <c r="E21" s="11"/>
      <c r="F21" s="1"/>
    </row>
  </sheetData>
  <mergeCells count="2">
    <mergeCell ref="B3:E3"/>
    <mergeCell ref="B20:E20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800-000000000000}">
  <dimension ref="A1:N28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13" width="20.7109375" customWidth="1"/>
    <col min="14" max="14" width="2.7109375" customWidth="1"/>
  </cols>
  <sheetData>
    <row r="1" spans="1:14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x14ac:dyDescent="0.25">
      <c r="A2" s="1"/>
      <c r="B2" s="23" t="s">
        <v>236</v>
      </c>
      <c r="C2" s="23"/>
      <c r="D2" s="23"/>
      <c r="E2" s="23"/>
      <c r="F2" s="23"/>
      <c r="G2" s="23"/>
      <c r="H2" s="23"/>
      <c r="I2" s="23"/>
      <c r="J2" s="23"/>
      <c r="K2" s="1"/>
      <c r="L2" s="1"/>
      <c r="M2" s="1"/>
      <c r="N2" s="1"/>
    </row>
    <row r="3" spans="1:14" x14ac:dyDescent="0.25">
      <c r="A3" s="1"/>
      <c r="B3" s="106" t="s">
        <v>391</v>
      </c>
      <c r="C3" s="105"/>
      <c r="D3" s="105"/>
      <c r="E3" s="105"/>
      <c r="F3" s="105"/>
      <c r="G3" s="105"/>
      <c r="H3" s="105"/>
      <c r="I3" s="23"/>
      <c r="J3" s="23"/>
      <c r="K3" s="1"/>
      <c r="L3" s="1"/>
      <c r="M3" s="1"/>
      <c r="N3" s="1"/>
    </row>
    <row r="4" spans="1:14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"/>
    </row>
    <row r="5" spans="1:14" x14ac:dyDescent="0.25">
      <c r="A5" s="2"/>
      <c r="B5" s="110" t="s">
        <v>1023</v>
      </c>
      <c r="C5" s="116" t="s">
        <v>1027</v>
      </c>
      <c r="D5" s="116" t="s">
        <v>1028</v>
      </c>
      <c r="E5" s="116" t="s">
        <v>1029</v>
      </c>
      <c r="F5" s="116" t="s">
        <v>1030</v>
      </c>
      <c r="G5" s="116" t="s">
        <v>1031</v>
      </c>
      <c r="H5" s="112" t="s">
        <v>1032</v>
      </c>
      <c r="I5" s="113"/>
      <c r="J5" s="113"/>
      <c r="K5" s="113"/>
      <c r="L5" s="113"/>
      <c r="M5" s="113"/>
      <c r="N5" s="15"/>
    </row>
    <row r="6" spans="1:14" ht="30" x14ac:dyDescent="0.25">
      <c r="A6" s="2"/>
      <c r="B6" s="111"/>
      <c r="C6" s="113"/>
      <c r="D6" s="113"/>
      <c r="E6" s="113"/>
      <c r="F6" s="113"/>
      <c r="G6" s="113"/>
      <c r="H6" s="4" t="s">
        <v>1033</v>
      </c>
      <c r="I6" s="4" t="s">
        <v>1034</v>
      </c>
      <c r="J6" s="4" t="s">
        <v>1035</v>
      </c>
      <c r="K6" s="4" t="s">
        <v>1036</v>
      </c>
      <c r="L6" s="4" t="s">
        <v>1037</v>
      </c>
      <c r="M6" s="4" t="s">
        <v>1038</v>
      </c>
      <c r="N6" s="15"/>
    </row>
    <row r="7" spans="1:14" x14ac:dyDescent="0.25">
      <c r="A7" s="2"/>
      <c r="B7" s="114"/>
      <c r="C7" s="12">
        <v>2016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v>0</v>
      </c>
      <c r="J7" s="14">
        <v>0</v>
      </c>
      <c r="K7" s="14">
        <v>0</v>
      </c>
      <c r="L7" s="14">
        <v>0</v>
      </c>
      <c r="M7" s="14">
        <v>0</v>
      </c>
      <c r="N7" s="15"/>
    </row>
    <row r="8" spans="1:14" x14ac:dyDescent="0.25">
      <c r="A8" s="2"/>
      <c r="B8" s="115"/>
      <c r="C8" s="12">
        <v>2015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v>0</v>
      </c>
      <c r="K8" s="14">
        <v>0</v>
      </c>
      <c r="L8" s="14">
        <v>0</v>
      </c>
      <c r="M8" s="14">
        <v>0</v>
      </c>
      <c r="N8" s="15"/>
    </row>
    <row r="9" spans="1:14" x14ac:dyDescent="0.25">
      <c r="A9" s="2"/>
      <c r="B9" s="114"/>
      <c r="C9" s="12">
        <v>2016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v>0</v>
      </c>
      <c r="K9" s="14">
        <v>0</v>
      </c>
      <c r="L9" s="14">
        <v>0</v>
      </c>
      <c r="M9" s="14">
        <v>0</v>
      </c>
      <c r="N9" s="15"/>
    </row>
    <row r="10" spans="1:14" x14ac:dyDescent="0.25">
      <c r="A10" s="2"/>
      <c r="B10" s="115"/>
      <c r="C10" s="12">
        <v>2015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v>0</v>
      </c>
      <c r="J10" s="14">
        <v>0</v>
      </c>
      <c r="K10" s="14">
        <v>0</v>
      </c>
      <c r="L10" s="14">
        <v>0</v>
      </c>
      <c r="M10" s="14">
        <v>0</v>
      </c>
      <c r="N10" s="15"/>
    </row>
    <row r="11" spans="1:14" x14ac:dyDescent="0.25">
      <c r="A11" s="2"/>
      <c r="B11" s="114"/>
      <c r="C11" s="12">
        <v>2016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5"/>
    </row>
    <row r="12" spans="1:14" x14ac:dyDescent="0.25">
      <c r="A12" s="2"/>
      <c r="B12" s="115"/>
      <c r="C12" s="12">
        <v>2015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v>0</v>
      </c>
      <c r="K12" s="14">
        <v>0</v>
      </c>
      <c r="L12" s="14">
        <v>0</v>
      </c>
      <c r="M12" s="14">
        <v>0</v>
      </c>
      <c r="N12" s="15"/>
    </row>
    <row r="13" spans="1:14" x14ac:dyDescent="0.25">
      <c r="A13" s="2"/>
      <c r="B13" s="114"/>
      <c r="C13" s="12">
        <v>2016</v>
      </c>
      <c r="D13" s="14">
        <v>0</v>
      </c>
      <c r="E13" s="14">
        <v>0</v>
      </c>
      <c r="F13" s="14">
        <v>0</v>
      </c>
      <c r="G13" s="14">
        <v>0</v>
      </c>
      <c r="H13" s="14">
        <v>0</v>
      </c>
      <c r="I13" s="14">
        <v>0</v>
      </c>
      <c r="J13" s="14">
        <v>0</v>
      </c>
      <c r="K13" s="14">
        <v>0</v>
      </c>
      <c r="L13" s="14">
        <v>0</v>
      </c>
      <c r="M13" s="14">
        <v>0</v>
      </c>
      <c r="N13" s="15"/>
    </row>
    <row r="14" spans="1:14" x14ac:dyDescent="0.25">
      <c r="A14" s="2"/>
      <c r="B14" s="115"/>
      <c r="C14" s="12">
        <v>2015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v>0</v>
      </c>
      <c r="K14" s="14">
        <v>0</v>
      </c>
      <c r="L14" s="14">
        <v>0</v>
      </c>
      <c r="M14" s="14">
        <v>0</v>
      </c>
      <c r="N14" s="15"/>
    </row>
    <row r="15" spans="1:14" x14ac:dyDescent="0.25">
      <c r="A15" s="2"/>
      <c r="B15" s="114"/>
      <c r="C15" s="12">
        <v>2016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  <c r="N15" s="15"/>
    </row>
    <row r="16" spans="1:14" x14ac:dyDescent="0.25">
      <c r="A16" s="2"/>
      <c r="B16" s="115"/>
      <c r="C16" s="12">
        <v>2015</v>
      </c>
      <c r="D16" s="14">
        <v>0</v>
      </c>
      <c r="E16" s="14">
        <v>0</v>
      </c>
      <c r="F16" s="14">
        <v>0</v>
      </c>
      <c r="G16" s="14">
        <v>0</v>
      </c>
      <c r="H16" s="14">
        <v>0</v>
      </c>
      <c r="I16" s="14">
        <v>0</v>
      </c>
      <c r="J16" s="14">
        <v>0</v>
      </c>
      <c r="K16" s="14">
        <v>0</v>
      </c>
      <c r="L16" s="14">
        <v>0</v>
      </c>
      <c r="M16" s="14">
        <v>0</v>
      </c>
      <c r="N16" s="15"/>
    </row>
    <row r="17" spans="1:14" x14ac:dyDescent="0.25">
      <c r="A17" s="2"/>
      <c r="B17" s="114"/>
      <c r="C17" s="12">
        <v>2016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v>0</v>
      </c>
      <c r="K17" s="14">
        <v>0</v>
      </c>
      <c r="L17" s="14">
        <v>0</v>
      </c>
      <c r="M17" s="14">
        <v>0</v>
      </c>
      <c r="N17" s="15"/>
    </row>
    <row r="18" spans="1:14" x14ac:dyDescent="0.25">
      <c r="A18" s="2"/>
      <c r="B18" s="115"/>
      <c r="C18" s="12">
        <v>2015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v>0</v>
      </c>
      <c r="K18" s="14">
        <v>0</v>
      </c>
      <c r="L18" s="14">
        <v>0</v>
      </c>
      <c r="M18" s="14">
        <v>0</v>
      </c>
      <c r="N18" s="15"/>
    </row>
    <row r="19" spans="1:14" x14ac:dyDescent="0.25">
      <c r="A19" s="2"/>
      <c r="B19" s="114"/>
      <c r="C19" s="12">
        <v>2016</v>
      </c>
      <c r="D19" s="14">
        <v>0</v>
      </c>
      <c r="E19" s="14">
        <v>0</v>
      </c>
      <c r="F19" s="14">
        <v>0</v>
      </c>
      <c r="G19" s="14">
        <v>0</v>
      </c>
      <c r="H19" s="14">
        <v>0</v>
      </c>
      <c r="I19" s="14">
        <v>0</v>
      </c>
      <c r="J19" s="14">
        <v>0</v>
      </c>
      <c r="K19" s="14">
        <v>0</v>
      </c>
      <c r="L19" s="14">
        <v>0</v>
      </c>
      <c r="M19" s="14">
        <v>0</v>
      </c>
      <c r="N19" s="15"/>
    </row>
    <row r="20" spans="1:14" x14ac:dyDescent="0.25">
      <c r="A20" s="2"/>
      <c r="B20" s="115"/>
      <c r="C20" s="12">
        <v>2015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v>0</v>
      </c>
      <c r="K20" s="14">
        <v>0</v>
      </c>
      <c r="L20" s="14">
        <v>0</v>
      </c>
      <c r="M20" s="14">
        <v>0</v>
      </c>
      <c r="N20" s="15"/>
    </row>
    <row r="21" spans="1:14" x14ac:dyDescent="0.25">
      <c r="A21" s="2"/>
      <c r="B21" s="114"/>
      <c r="C21" s="12">
        <v>2016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v>0</v>
      </c>
      <c r="K21" s="14">
        <v>0</v>
      </c>
      <c r="L21" s="14">
        <v>0</v>
      </c>
      <c r="M21" s="14">
        <v>0</v>
      </c>
      <c r="N21" s="15"/>
    </row>
    <row r="22" spans="1:14" x14ac:dyDescent="0.25">
      <c r="A22" s="2"/>
      <c r="B22" s="115"/>
      <c r="C22" s="12">
        <v>2015</v>
      </c>
      <c r="D22" s="14">
        <v>0</v>
      </c>
      <c r="E22" s="14">
        <v>0</v>
      </c>
      <c r="F22" s="14">
        <v>0</v>
      </c>
      <c r="G22" s="14">
        <v>0</v>
      </c>
      <c r="H22" s="14">
        <v>0</v>
      </c>
      <c r="I22" s="14">
        <v>0</v>
      </c>
      <c r="J22" s="14">
        <v>0</v>
      </c>
      <c r="K22" s="14">
        <v>0</v>
      </c>
      <c r="L22" s="14">
        <v>0</v>
      </c>
      <c r="M22" s="14">
        <v>0</v>
      </c>
      <c r="N22" s="15"/>
    </row>
    <row r="23" spans="1:14" x14ac:dyDescent="0.25">
      <c r="A23" s="2"/>
      <c r="B23" s="114"/>
      <c r="C23" s="12">
        <v>2016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v>0</v>
      </c>
      <c r="K23" s="14">
        <v>0</v>
      </c>
      <c r="L23" s="14">
        <v>0</v>
      </c>
      <c r="M23" s="14">
        <v>0</v>
      </c>
      <c r="N23" s="15"/>
    </row>
    <row r="24" spans="1:14" x14ac:dyDescent="0.25">
      <c r="A24" s="2"/>
      <c r="B24" s="115"/>
      <c r="C24" s="12">
        <v>2015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v>0</v>
      </c>
      <c r="K24" s="14">
        <v>0</v>
      </c>
      <c r="L24" s="14">
        <v>0</v>
      </c>
      <c r="M24" s="14">
        <v>0</v>
      </c>
      <c r="N24" s="15"/>
    </row>
    <row r="25" spans="1:14" x14ac:dyDescent="0.25">
      <c r="A25" s="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"/>
    </row>
    <row r="26" spans="1:14" x14ac:dyDescent="0.25">
      <c r="A26" s="1"/>
      <c r="B26" s="17" t="s">
        <v>502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"/>
    </row>
    <row r="27" spans="1:14" x14ac:dyDescent="0.25">
      <c r="A27" s="2"/>
      <c r="B27" s="109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5"/>
    </row>
    <row r="28" spans="1:14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"/>
    </row>
  </sheetData>
  <mergeCells count="18">
    <mergeCell ref="B17:B18"/>
    <mergeCell ref="B19:B20"/>
    <mergeCell ref="B21:B22"/>
    <mergeCell ref="B23:B24"/>
    <mergeCell ref="B27:M27"/>
    <mergeCell ref="F5:F6"/>
    <mergeCell ref="B3:H3"/>
    <mergeCell ref="B5:B6"/>
    <mergeCell ref="B7:B8"/>
    <mergeCell ref="B9:B10"/>
    <mergeCell ref="G5:G6"/>
    <mergeCell ref="H5:M5"/>
    <mergeCell ref="B15:B16"/>
    <mergeCell ref="B13:B14"/>
    <mergeCell ref="C5:C6"/>
    <mergeCell ref="D5:D6"/>
    <mergeCell ref="E5:E6"/>
    <mergeCell ref="B11:B12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900-000000000000}">
  <dimension ref="A1:D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237</v>
      </c>
      <c r="C2" s="23"/>
      <c r="D2" s="1"/>
    </row>
    <row r="3" spans="1:4" x14ac:dyDescent="0.25">
      <c r="A3" s="1"/>
      <c r="B3" s="106" t="s">
        <v>392</v>
      </c>
      <c r="C3" s="105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1039</v>
      </c>
      <c r="C5" s="4" t="s">
        <v>1040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1"/>
      <c r="B7" s="11"/>
      <c r="C7" s="11"/>
      <c r="D7" s="1"/>
    </row>
    <row r="8" spans="1:4" x14ac:dyDescent="0.25">
      <c r="A8" s="1"/>
      <c r="B8" s="17" t="s">
        <v>502</v>
      </c>
      <c r="C8" s="17"/>
      <c r="D8" s="1"/>
    </row>
    <row r="9" spans="1:4" x14ac:dyDescent="0.25">
      <c r="A9" s="2"/>
      <c r="B9" s="109"/>
      <c r="C9" s="105"/>
      <c r="D9" s="15"/>
    </row>
    <row r="10" spans="1:4" x14ac:dyDescent="0.25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A00-000000000000}">
  <dimension ref="A1:D1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238</v>
      </c>
      <c r="C2" s="23"/>
      <c r="D2" s="1"/>
    </row>
    <row r="3" spans="1:4" x14ac:dyDescent="0.25">
      <c r="A3" s="1"/>
      <c r="B3" s="106" t="s">
        <v>393</v>
      </c>
      <c r="C3" s="105"/>
      <c r="D3" s="1"/>
    </row>
    <row r="4" spans="1:4" x14ac:dyDescent="0.25">
      <c r="A4" s="1"/>
      <c r="B4" s="3"/>
      <c r="C4" s="3"/>
      <c r="D4" s="1"/>
    </row>
    <row r="5" spans="1:4" ht="30" x14ac:dyDescent="0.25">
      <c r="A5" s="2"/>
      <c r="B5" s="4" t="s">
        <v>1039</v>
      </c>
      <c r="C5" s="4" t="s">
        <v>1040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1"/>
      <c r="B7" s="11"/>
      <c r="C7" s="11"/>
      <c r="D7" s="1"/>
    </row>
    <row r="8" spans="1:4" x14ac:dyDescent="0.25">
      <c r="A8" s="1"/>
      <c r="B8" s="17" t="s">
        <v>502</v>
      </c>
      <c r="C8" s="17"/>
      <c r="D8" s="1"/>
    </row>
    <row r="9" spans="1:4" x14ac:dyDescent="0.25">
      <c r="A9" s="2"/>
      <c r="B9" s="109"/>
      <c r="C9" s="105"/>
      <c r="D9" s="15"/>
    </row>
    <row r="10" spans="1:4" x14ac:dyDescent="0.25">
      <c r="A10" s="1"/>
      <c r="B10" s="11"/>
      <c r="C10" s="11"/>
      <c r="D10" s="1"/>
    </row>
  </sheetData>
  <mergeCells count="2">
    <mergeCell ref="B3:C3"/>
    <mergeCell ref="B9:C9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B00-000000000000}">
  <dimension ref="A1:D2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239</v>
      </c>
      <c r="C2" s="23"/>
      <c r="D2" s="1"/>
    </row>
    <row r="3" spans="1:4" x14ac:dyDescent="0.25">
      <c r="A3" s="1"/>
      <c r="B3" s="106" t="s">
        <v>394</v>
      </c>
      <c r="C3" s="105"/>
      <c r="D3" s="1"/>
    </row>
    <row r="4" spans="1:4" x14ac:dyDescent="0.25">
      <c r="A4" s="1"/>
      <c r="B4" s="3"/>
      <c r="C4" s="3"/>
      <c r="D4" s="1"/>
    </row>
    <row r="5" spans="1:4" ht="60" x14ac:dyDescent="0.25">
      <c r="A5" s="2"/>
      <c r="B5" s="4" t="s">
        <v>1041</v>
      </c>
      <c r="C5" s="4" t="s">
        <v>1042</v>
      </c>
      <c r="D5" s="15"/>
    </row>
    <row r="6" spans="1:4" x14ac:dyDescent="0.25">
      <c r="A6" s="2"/>
      <c r="B6" s="16"/>
      <c r="C6" s="16"/>
      <c r="D6" s="15"/>
    </row>
    <row r="7" spans="1:4" x14ac:dyDescent="0.25">
      <c r="A7" s="2"/>
      <c r="B7" s="16"/>
      <c r="C7" s="16"/>
      <c r="D7" s="15"/>
    </row>
    <row r="8" spans="1:4" x14ac:dyDescent="0.25">
      <c r="A8" s="2"/>
      <c r="B8" s="16"/>
      <c r="C8" s="16"/>
      <c r="D8" s="15"/>
    </row>
    <row r="9" spans="1:4" x14ac:dyDescent="0.25">
      <c r="A9" s="2"/>
      <c r="B9" s="16"/>
      <c r="C9" s="16"/>
      <c r="D9" s="15"/>
    </row>
    <row r="10" spans="1:4" x14ac:dyDescent="0.25">
      <c r="A10" s="2"/>
      <c r="B10" s="16"/>
      <c r="C10" s="16"/>
      <c r="D10" s="15"/>
    </row>
    <row r="11" spans="1:4" x14ac:dyDescent="0.25">
      <c r="A11" s="2"/>
      <c r="B11" s="16"/>
      <c r="C11" s="16"/>
      <c r="D11" s="15"/>
    </row>
    <row r="12" spans="1:4" x14ac:dyDescent="0.25">
      <c r="A12" s="2"/>
      <c r="B12" s="16"/>
      <c r="C12" s="16"/>
      <c r="D12" s="15"/>
    </row>
    <row r="13" spans="1:4" x14ac:dyDescent="0.25">
      <c r="A13" s="2"/>
      <c r="B13" s="16"/>
      <c r="C13" s="16"/>
      <c r="D13" s="15"/>
    </row>
    <row r="14" spans="1:4" x14ac:dyDescent="0.25">
      <c r="A14" s="2"/>
      <c r="B14" s="16"/>
      <c r="C14" s="16"/>
      <c r="D14" s="15"/>
    </row>
    <row r="15" spans="1:4" x14ac:dyDescent="0.25">
      <c r="A15" s="2"/>
      <c r="B15" s="16"/>
      <c r="C15" s="16"/>
      <c r="D15" s="15"/>
    </row>
    <row r="16" spans="1:4" x14ac:dyDescent="0.25">
      <c r="A16" s="2"/>
      <c r="B16" s="16"/>
      <c r="C16" s="16"/>
      <c r="D16" s="15"/>
    </row>
    <row r="17" spans="1:4" x14ac:dyDescent="0.25">
      <c r="A17" s="1"/>
      <c r="B17" s="11"/>
      <c r="C17" s="11"/>
      <c r="D17" s="1"/>
    </row>
    <row r="18" spans="1:4" x14ac:dyDescent="0.25">
      <c r="A18" s="1"/>
      <c r="B18" s="17" t="s">
        <v>502</v>
      </c>
      <c r="C18" s="17"/>
      <c r="D18" s="1"/>
    </row>
    <row r="19" spans="1:4" x14ac:dyDescent="0.25">
      <c r="A19" s="2"/>
      <c r="B19" s="109"/>
      <c r="C19" s="105"/>
      <c r="D19" s="15"/>
    </row>
    <row r="20" spans="1:4" x14ac:dyDescent="0.25">
      <c r="A20" s="1"/>
      <c r="B20" s="11"/>
      <c r="C20" s="11"/>
      <c r="D20" s="1"/>
    </row>
  </sheetData>
  <mergeCells count="2">
    <mergeCell ref="B3:C3"/>
    <mergeCell ref="B19:C19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C00-000000000000}">
  <dimension ref="A1:D19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240</v>
      </c>
      <c r="C2" s="23"/>
      <c r="D2" s="1"/>
    </row>
    <row r="3" spans="1:4" x14ac:dyDescent="0.25">
      <c r="A3" s="1"/>
      <c r="B3" s="106" t="s">
        <v>395</v>
      </c>
      <c r="C3" s="105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705</v>
      </c>
      <c r="C5" s="4" t="s">
        <v>1053</v>
      </c>
      <c r="D5" s="15"/>
    </row>
    <row r="6" spans="1:4" x14ac:dyDescent="0.25">
      <c r="A6" s="2"/>
      <c r="B6" s="24" t="s">
        <v>1043</v>
      </c>
      <c r="C6" s="16"/>
      <c r="D6" s="15"/>
    </row>
    <row r="7" spans="1:4" x14ac:dyDescent="0.25">
      <c r="A7" s="2"/>
      <c r="B7" s="24" t="s">
        <v>1044</v>
      </c>
      <c r="C7" s="16"/>
      <c r="D7" s="15"/>
    </row>
    <row r="8" spans="1:4" x14ac:dyDescent="0.25">
      <c r="A8" s="2"/>
      <c r="B8" s="24" t="s">
        <v>1045</v>
      </c>
      <c r="C8" s="16"/>
      <c r="D8" s="15"/>
    </row>
    <row r="9" spans="1:4" x14ac:dyDescent="0.25">
      <c r="A9" s="2"/>
      <c r="B9" s="24" t="s">
        <v>1046</v>
      </c>
      <c r="C9" s="16"/>
      <c r="D9" s="15"/>
    </row>
    <row r="10" spans="1:4" x14ac:dyDescent="0.25">
      <c r="A10" s="2"/>
      <c r="B10" s="24" t="s">
        <v>1047</v>
      </c>
      <c r="C10" s="16"/>
      <c r="D10" s="15"/>
    </row>
    <row r="11" spans="1:4" x14ac:dyDescent="0.25">
      <c r="A11" s="2"/>
      <c r="B11" s="24" t="s">
        <v>1048</v>
      </c>
      <c r="C11" s="16"/>
      <c r="D11" s="15"/>
    </row>
    <row r="12" spans="1:4" x14ac:dyDescent="0.25">
      <c r="A12" s="2"/>
      <c r="B12" s="24" t="s">
        <v>1049</v>
      </c>
      <c r="C12" s="16"/>
      <c r="D12" s="15"/>
    </row>
    <row r="13" spans="1:4" x14ac:dyDescent="0.25">
      <c r="A13" s="2"/>
      <c r="B13" s="24" t="s">
        <v>1050</v>
      </c>
      <c r="C13" s="16"/>
      <c r="D13" s="15"/>
    </row>
    <row r="14" spans="1:4" x14ac:dyDescent="0.25">
      <c r="A14" s="2"/>
      <c r="B14" s="24" t="s">
        <v>1051</v>
      </c>
      <c r="C14" s="16"/>
      <c r="D14" s="15"/>
    </row>
    <row r="15" spans="1:4" x14ac:dyDescent="0.25">
      <c r="A15" s="2"/>
      <c r="B15" s="24" t="s">
        <v>1052</v>
      </c>
      <c r="C15" s="16"/>
      <c r="D15" s="15"/>
    </row>
    <row r="16" spans="1:4" x14ac:dyDescent="0.25">
      <c r="A16" s="1"/>
      <c r="B16" s="11"/>
      <c r="C16" s="11"/>
      <c r="D16" s="1"/>
    </row>
    <row r="17" spans="1:4" x14ac:dyDescent="0.25">
      <c r="A17" s="1"/>
      <c r="B17" s="17" t="s">
        <v>502</v>
      </c>
      <c r="C17" s="17"/>
      <c r="D17" s="1"/>
    </row>
    <row r="18" spans="1:4" x14ac:dyDescent="0.25">
      <c r="A18" s="2"/>
      <c r="B18" s="109"/>
      <c r="C18" s="105"/>
      <c r="D18" s="15"/>
    </row>
    <row r="19" spans="1:4" x14ac:dyDescent="0.25">
      <c r="A19" s="1"/>
      <c r="B19" s="11"/>
      <c r="C19" s="11"/>
      <c r="D19" s="1"/>
    </row>
  </sheetData>
  <mergeCells count="2">
    <mergeCell ref="B3:C3"/>
    <mergeCell ref="B18:C18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D00-000000000000}">
  <dimension ref="A1:D2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241</v>
      </c>
      <c r="C2" s="23"/>
      <c r="D2" s="1"/>
    </row>
    <row r="3" spans="1:4" x14ac:dyDescent="0.25">
      <c r="A3" s="1"/>
      <c r="B3" s="106" t="s">
        <v>396</v>
      </c>
      <c r="C3" s="105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705</v>
      </c>
      <c r="C5" s="4" t="s">
        <v>1053</v>
      </c>
      <c r="D5" s="15"/>
    </row>
    <row r="6" spans="1:4" x14ac:dyDescent="0.25">
      <c r="A6" s="2"/>
      <c r="B6" s="24" t="s">
        <v>1054</v>
      </c>
      <c r="C6" s="16"/>
      <c r="D6" s="15"/>
    </row>
    <row r="7" spans="1:4" x14ac:dyDescent="0.25">
      <c r="A7" s="2"/>
      <c r="B7" s="24" t="s">
        <v>1044</v>
      </c>
      <c r="C7" s="16"/>
      <c r="D7" s="15"/>
    </row>
    <row r="8" spans="1:4" x14ac:dyDescent="0.25">
      <c r="A8" s="2"/>
      <c r="B8" s="24" t="s">
        <v>1045</v>
      </c>
      <c r="C8" s="16"/>
      <c r="D8" s="15"/>
    </row>
    <row r="9" spans="1:4" x14ac:dyDescent="0.25">
      <c r="A9" s="2"/>
      <c r="B9" s="24" t="s">
        <v>1046</v>
      </c>
      <c r="C9" s="16"/>
      <c r="D9" s="15"/>
    </row>
    <row r="10" spans="1:4" x14ac:dyDescent="0.25">
      <c r="A10" s="2"/>
      <c r="B10" s="24" t="s">
        <v>1055</v>
      </c>
      <c r="C10" s="16"/>
      <c r="D10" s="15"/>
    </row>
    <row r="11" spans="1:4" x14ac:dyDescent="0.25">
      <c r="A11" s="2"/>
      <c r="B11" s="18" t="s">
        <v>1056</v>
      </c>
      <c r="C11" s="16"/>
      <c r="D11" s="15"/>
    </row>
    <row r="12" spans="1:4" x14ac:dyDescent="0.25">
      <c r="A12" s="2"/>
      <c r="B12" s="18" t="s">
        <v>1057</v>
      </c>
      <c r="C12" s="16"/>
      <c r="D12" s="15"/>
    </row>
    <row r="13" spans="1:4" x14ac:dyDescent="0.25">
      <c r="A13" s="2"/>
      <c r="B13" s="24" t="s">
        <v>1058</v>
      </c>
      <c r="C13" s="16"/>
      <c r="D13" s="15"/>
    </row>
    <row r="14" spans="1:4" x14ac:dyDescent="0.25">
      <c r="A14" s="2"/>
      <c r="B14" s="18" t="s">
        <v>1059</v>
      </c>
      <c r="C14" s="16"/>
      <c r="D14" s="15"/>
    </row>
    <row r="15" spans="1:4" x14ac:dyDescent="0.25">
      <c r="A15" s="2"/>
      <c r="B15" s="18" t="s">
        <v>1060</v>
      </c>
      <c r="C15" s="16"/>
      <c r="D15" s="15"/>
    </row>
    <row r="16" spans="1:4" x14ac:dyDescent="0.25">
      <c r="A16" s="2"/>
      <c r="B16" s="18" t="s">
        <v>1061</v>
      </c>
      <c r="C16" s="16"/>
      <c r="D16" s="15"/>
    </row>
    <row r="17" spans="1:4" x14ac:dyDescent="0.25">
      <c r="A17" s="2"/>
      <c r="B17" s="18" t="s">
        <v>1062</v>
      </c>
      <c r="C17" s="16"/>
      <c r="D17" s="15"/>
    </row>
    <row r="18" spans="1:4" x14ac:dyDescent="0.25">
      <c r="A18" s="2"/>
      <c r="B18" s="18" t="s">
        <v>1063</v>
      </c>
      <c r="C18" s="16"/>
      <c r="D18" s="15"/>
    </row>
    <row r="19" spans="1:4" x14ac:dyDescent="0.25">
      <c r="A19" s="2"/>
      <c r="B19" s="18" t="s">
        <v>1064</v>
      </c>
      <c r="C19" s="16"/>
      <c r="D19" s="15"/>
    </row>
    <row r="20" spans="1:4" x14ac:dyDescent="0.25">
      <c r="A20" s="2"/>
      <c r="B20" s="24" t="s">
        <v>1065</v>
      </c>
      <c r="C20" s="16"/>
      <c r="D20" s="15"/>
    </row>
    <row r="21" spans="1:4" x14ac:dyDescent="0.25">
      <c r="A21" s="1"/>
      <c r="B21" s="11"/>
      <c r="C21" s="11"/>
      <c r="D21" s="1"/>
    </row>
    <row r="22" spans="1:4" x14ac:dyDescent="0.25">
      <c r="A22" s="1"/>
      <c r="B22" s="17" t="s">
        <v>502</v>
      </c>
      <c r="C22" s="17"/>
      <c r="D22" s="1"/>
    </row>
    <row r="23" spans="1:4" x14ac:dyDescent="0.25">
      <c r="A23" s="2"/>
      <c r="B23" s="109"/>
      <c r="C23" s="105"/>
      <c r="D23" s="15"/>
    </row>
    <row r="24" spans="1:4" x14ac:dyDescent="0.25">
      <c r="A24" s="1"/>
      <c r="B24" s="11"/>
      <c r="C24" s="11"/>
      <c r="D24" s="1"/>
    </row>
  </sheetData>
  <mergeCells count="2">
    <mergeCell ref="B3:C3"/>
    <mergeCell ref="B23:C2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59999389629810485"/>
    <pageSetUpPr fitToPage="1"/>
  </sheetPr>
  <dimension ref="A1:F80"/>
  <sheetViews>
    <sheetView tabSelected="1" topLeftCell="A41" zoomScale="90" zoomScaleNormal="90" workbookViewId="0">
      <selection activeCell="E75" sqref="E75"/>
    </sheetView>
  </sheetViews>
  <sheetFormatPr defaultRowHeight="15" x14ac:dyDescent="0.25"/>
  <cols>
    <col min="1" max="1" width="2.7109375" customWidth="1"/>
    <col min="2" max="2" width="93.42578125" customWidth="1"/>
    <col min="3" max="3" width="7.85546875" customWidth="1"/>
    <col min="4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ht="18.75" x14ac:dyDescent="0.25">
      <c r="A2" s="1"/>
      <c r="B2" s="107" t="s">
        <v>1948</v>
      </c>
      <c r="C2" s="108"/>
      <c r="D2" s="108"/>
      <c r="E2" s="108"/>
      <c r="F2" s="1"/>
    </row>
    <row r="3" spans="1:6" x14ac:dyDescent="0.25">
      <c r="A3" s="1"/>
      <c r="B3" s="17"/>
      <c r="C3" s="17"/>
      <c r="D3" s="17"/>
      <c r="E3" s="17"/>
      <c r="F3" s="1"/>
    </row>
    <row r="4" spans="1:6" ht="30" x14ac:dyDescent="0.25">
      <c r="A4" s="2"/>
      <c r="B4" s="4" t="s">
        <v>1839</v>
      </c>
      <c r="C4" s="50" t="s">
        <v>16</v>
      </c>
      <c r="D4" s="76" t="s">
        <v>2008</v>
      </c>
      <c r="E4" s="77" t="s">
        <v>1713</v>
      </c>
      <c r="F4" s="15"/>
    </row>
    <row r="5" spans="1:6" x14ac:dyDescent="0.25">
      <c r="A5" s="2"/>
      <c r="B5" s="5" t="s">
        <v>1949</v>
      </c>
      <c r="C5" s="4"/>
      <c r="D5" s="13"/>
      <c r="E5" s="38" t="s">
        <v>1708</v>
      </c>
      <c r="F5" s="15"/>
    </row>
    <row r="6" spans="1:6" x14ac:dyDescent="0.25">
      <c r="A6" s="2"/>
      <c r="B6" s="6" t="s">
        <v>1950</v>
      </c>
      <c r="C6" s="4"/>
      <c r="D6" s="13">
        <f>[1]RZiS_k!D49</f>
        <v>1127794.6100000043</v>
      </c>
      <c r="E6" s="38">
        <f>[1]RZiS_k!E49</f>
        <v>944283.31000000075</v>
      </c>
      <c r="F6" s="15"/>
    </row>
    <row r="7" spans="1:6" x14ac:dyDescent="0.25">
      <c r="A7" s="2"/>
      <c r="B7" s="43" t="s">
        <v>1951</v>
      </c>
      <c r="C7" s="37">
        <v>26</v>
      </c>
      <c r="D7" s="38">
        <v>614359.57999999996</v>
      </c>
      <c r="E7" s="38">
        <v>1675977.74</v>
      </c>
      <c r="F7" s="15"/>
    </row>
    <row r="8" spans="1:6" x14ac:dyDescent="0.25">
      <c r="A8" s="2"/>
      <c r="B8" s="91" t="s">
        <v>1952</v>
      </c>
      <c r="C8" s="45"/>
      <c r="D8" s="94">
        <v>24044.16</v>
      </c>
      <c r="E8" s="94">
        <v>17295.990000000002</v>
      </c>
      <c r="F8" s="15"/>
    </row>
    <row r="9" spans="1:6" x14ac:dyDescent="0.25">
      <c r="A9" s="2"/>
      <c r="B9" s="91" t="s">
        <v>1953</v>
      </c>
      <c r="C9" s="45"/>
      <c r="D9" s="94">
        <v>0</v>
      </c>
      <c r="E9" s="94">
        <v>0</v>
      </c>
      <c r="F9" s="15"/>
    </row>
    <row r="10" spans="1:6" x14ac:dyDescent="0.25">
      <c r="A10" s="2"/>
      <c r="B10" s="91" t="s">
        <v>1954</v>
      </c>
      <c r="C10" s="45"/>
      <c r="D10" s="94">
        <v>-328225.5</v>
      </c>
      <c r="E10" s="94">
        <v>-71803.69</v>
      </c>
      <c r="F10" s="15"/>
    </row>
    <row r="11" spans="1:6" x14ac:dyDescent="0.25">
      <c r="A11" s="2"/>
      <c r="B11" s="91" t="s">
        <v>1955</v>
      </c>
      <c r="C11" s="45"/>
      <c r="D11" s="94">
        <v>0</v>
      </c>
      <c r="E11" s="94">
        <v>0</v>
      </c>
      <c r="F11" s="15"/>
    </row>
    <row r="12" spans="1:6" x14ac:dyDescent="0.25">
      <c r="A12" s="2"/>
      <c r="B12" s="91" t="s">
        <v>1956</v>
      </c>
      <c r="C12" s="45"/>
      <c r="D12" s="94">
        <v>40905</v>
      </c>
      <c r="E12" s="94">
        <v>49700</v>
      </c>
      <c r="F12" s="15"/>
    </row>
    <row r="13" spans="1:6" x14ac:dyDescent="0.25">
      <c r="A13" s="2"/>
      <c r="B13" s="91" t="s">
        <v>1957</v>
      </c>
      <c r="C13" s="45"/>
      <c r="D13" s="94">
        <f>-31127.41</f>
        <v>-31127.41</v>
      </c>
      <c r="E13" s="94">
        <v>1082514.3500000001</v>
      </c>
      <c r="F13" s="15"/>
    </row>
    <row r="14" spans="1:6" x14ac:dyDescent="0.25">
      <c r="A14" s="2"/>
      <c r="B14" s="91" t="s">
        <v>1958</v>
      </c>
      <c r="C14" s="45"/>
      <c r="D14" s="94">
        <v>-6964128.5199999996</v>
      </c>
      <c r="E14" s="94">
        <v>-1136990.8799999999</v>
      </c>
      <c r="F14" s="15"/>
    </row>
    <row r="15" spans="1:6" ht="30" x14ac:dyDescent="0.25">
      <c r="A15" s="2"/>
      <c r="B15" s="91" t="s">
        <v>1959</v>
      </c>
      <c r="C15" s="45"/>
      <c r="D15" s="94">
        <v>7845596.2300000004</v>
      </c>
      <c r="E15" s="94">
        <v>1933974.31</v>
      </c>
      <c r="F15" s="15"/>
    </row>
    <row r="16" spans="1:6" x14ac:dyDescent="0.25">
      <c r="A16" s="2"/>
      <c r="B16" s="91" t="s">
        <v>1960</v>
      </c>
      <c r="C16" s="45"/>
      <c r="D16" s="94">
        <v>27295.62</v>
      </c>
      <c r="E16" s="94">
        <v>-198712.34</v>
      </c>
      <c r="F16" s="15"/>
    </row>
    <row r="17" spans="1:6" x14ac:dyDescent="0.25">
      <c r="A17" s="2"/>
      <c r="B17" s="91" t="s">
        <v>1961</v>
      </c>
      <c r="C17" s="45"/>
      <c r="D17" s="94">
        <v>0</v>
      </c>
      <c r="E17" s="94">
        <v>0</v>
      </c>
      <c r="F17" s="15"/>
    </row>
    <row r="18" spans="1:6" ht="30" x14ac:dyDescent="0.25">
      <c r="A18" s="2"/>
      <c r="B18" s="43" t="s">
        <v>1962</v>
      </c>
      <c r="C18" s="37"/>
      <c r="D18" s="38">
        <f>[1]Przeplywy_mp!D6+[1]Przeplywy_mp!D7</f>
        <v>1742154.1900000051</v>
      </c>
      <c r="E18" s="38">
        <f>[1]Przeplywy_mp!E6+[1]Przeplywy_mp!E7</f>
        <v>2620261.0500000007</v>
      </c>
      <c r="F18" s="15"/>
    </row>
    <row r="19" spans="1:6" x14ac:dyDescent="0.25">
      <c r="A19" s="2"/>
      <c r="B19" s="44" t="s">
        <v>1963</v>
      </c>
      <c r="C19" s="37"/>
      <c r="D19" s="38"/>
      <c r="E19" s="38"/>
      <c r="F19" s="15"/>
    </row>
    <row r="20" spans="1:6" x14ac:dyDescent="0.25">
      <c r="A20" s="2"/>
      <c r="B20" s="43" t="s">
        <v>1964</v>
      </c>
      <c r="C20" s="37"/>
      <c r="D20" s="38">
        <v>651360.96</v>
      </c>
      <c r="E20" s="38">
        <v>709867.25</v>
      </c>
      <c r="F20" s="15"/>
    </row>
    <row r="21" spans="1:6" ht="30" x14ac:dyDescent="0.25">
      <c r="A21" s="2"/>
      <c r="B21" s="91" t="s">
        <v>1965</v>
      </c>
      <c r="C21" s="45"/>
      <c r="D21" s="94">
        <v>0</v>
      </c>
      <c r="E21" s="94">
        <v>0</v>
      </c>
      <c r="F21" s="15"/>
    </row>
    <row r="22" spans="1:6" ht="30" x14ac:dyDescent="0.25">
      <c r="A22" s="2"/>
      <c r="B22" s="91" t="s">
        <v>1966</v>
      </c>
      <c r="C22" s="45"/>
      <c r="D22" s="94">
        <v>0</v>
      </c>
      <c r="E22" s="94">
        <v>0</v>
      </c>
      <c r="F22" s="15"/>
    </row>
    <row r="23" spans="1:6" x14ac:dyDescent="0.25">
      <c r="A23" s="2"/>
      <c r="B23" s="91" t="s">
        <v>1967</v>
      </c>
      <c r="C23" s="45"/>
      <c r="D23" s="94">
        <f>[1]Przeplywy_mp!D24+[1]Przeplywy_mp!D30</f>
        <v>651360.96</v>
      </c>
      <c r="E23" s="94">
        <f>[1]Przeplywy_mp!E24+[1]Przeplywy_mp!E30</f>
        <v>709867.25</v>
      </c>
      <c r="F23" s="15"/>
    </row>
    <row r="24" spans="1:6" x14ac:dyDescent="0.25">
      <c r="A24" s="2"/>
      <c r="B24" s="92" t="s">
        <v>1739</v>
      </c>
      <c r="C24" s="45"/>
      <c r="D24" s="94">
        <v>0</v>
      </c>
      <c r="E24" s="94">
        <v>0</v>
      </c>
      <c r="F24" s="15"/>
    </row>
    <row r="25" spans="1:6" x14ac:dyDescent="0.25">
      <c r="A25" s="2"/>
      <c r="B25" s="86" t="s">
        <v>1968</v>
      </c>
      <c r="C25" s="45"/>
      <c r="D25" s="94">
        <v>0</v>
      </c>
      <c r="E25" s="94">
        <v>0</v>
      </c>
      <c r="F25" s="15"/>
    </row>
    <row r="26" spans="1:6" x14ac:dyDescent="0.25">
      <c r="A26" s="2"/>
      <c r="B26" s="86" t="s">
        <v>1969</v>
      </c>
      <c r="C26" s="45"/>
      <c r="D26" s="94">
        <v>0</v>
      </c>
      <c r="E26" s="94">
        <v>0</v>
      </c>
      <c r="F26" s="15"/>
    </row>
    <row r="27" spans="1:6" x14ac:dyDescent="0.25">
      <c r="A27" s="2"/>
      <c r="B27" s="86" t="s">
        <v>1970</v>
      </c>
      <c r="C27" s="45"/>
      <c r="D27" s="94">
        <v>0</v>
      </c>
      <c r="E27" s="94">
        <v>0</v>
      </c>
      <c r="F27" s="15"/>
    </row>
    <row r="28" spans="1:6" x14ac:dyDescent="0.25">
      <c r="A28" s="2"/>
      <c r="B28" s="86" t="s">
        <v>1971</v>
      </c>
      <c r="C28" s="45"/>
      <c r="D28" s="94">
        <v>0</v>
      </c>
      <c r="E28" s="94">
        <v>0</v>
      </c>
      <c r="F28" s="15"/>
    </row>
    <row r="29" spans="1:6" x14ac:dyDescent="0.25">
      <c r="A29" s="2"/>
      <c r="B29" s="55" t="s">
        <v>1972</v>
      </c>
      <c r="C29" s="45"/>
      <c r="D29" s="94">
        <v>0</v>
      </c>
      <c r="E29" s="94">
        <v>0</v>
      </c>
      <c r="F29" s="15"/>
    </row>
    <row r="30" spans="1:6" x14ac:dyDescent="0.25">
      <c r="A30" s="2"/>
      <c r="B30" s="92" t="s">
        <v>1774</v>
      </c>
      <c r="C30" s="45"/>
      <c r="D30" s="94">
        <v>651360.96</v>
      </c>
      <c r="E30" s="94">
        <v>709867.25</v>
      </c>
      <c r="F30" s="15"/>
    </row>
    <row r="31" spans="1:6" x14ac:dyDescent="0.25">
      <c r="A31" s="2"/>
      <c r="B31" s="86" t="s">
        <v>1968</v>
      </c>
      <c r="C31" s="45"/>
      <c r="D31" s="94">
        <v>0</v>
      </c>
      <c r="E31" s="94">
        <v>0</v>
      </c>
      <c r="F31" s="15"/>
    </row>
    <row r="32" spans="1:6" x14ac:dyDescent="0.25">
      <c r="A32" s="2"/>
      <c r="B32" s="86" t="s">
        <v>1969</v>
      </c>
      <c r="C32" s="45"/>
      <c r="D32" s="94">
        <v>0</v>
      </c>
      <c r="E32" s="94">
        <v>0</v>
      </c>
      <c r="F32" s="15"/>
    </row>
    <row r="33" spans="1:6" x14ac:dyDescent="0.25">
      <c r="A33" s="2"/>
      <c r="B33" s="86" t="s">
        <v>1970</v>
      </c>
      <c r="C33" s="45"/>
      <c r="D33" s="94">
        <v>212500</v>
      </c>
      <c r="E33" s="94">
        <v>500000</v>
      </c>
      <c r="F33" s="15"/>
    </row>
    <row r="34" spans="1:6" x14ac:dyDescent="0.25">
      <c r="A34" s="2"/>
      <c r="B34" s="86" t="s">
        <v>1971</v>
      </c>
      <c r="C34" s="45"/>
      <c r="D34" s="94">
        <v>330851.75</v>
      </c>
      <c r="E34" s="94">
        <v>71983.429999999993</v>
      </c>
      <c r="F34" s="15"/>
    </row>
    <row r="35" spans="1:6" x14ac:dyDescent="0.25">
      <c r="A35" s="2"/>
      <c r="B35" s="86" t="s">
        <v>1972</v>
      </c>
      <c r="C35" s="45"/>
      <c r="D35" s="94">
        <v>108009.21</v>
      </c>
      <c r="E35" s="94">
        <v>137883.82</v>
      </c>
      <c r="F35" s="15"/>
    </row>
    <row r="36" spans="1:6" x14ac:dyDescent="0.25">
      <c r="A36" s="2"/>
      <c r="B36" s="91" t="s">
        <v>1973</v>
      </c>
      <c r="C36" s="45"/>
      <c r="D36" s="94">
        <v>0</v>
      </c>
      <c r="E36" s="94">
        <v>0</v>
      </c>
      <c r="F36" s="15"/>
    </row>
    <row r="37" spans="1:6" x14ac:dyDescent="0.25">
      <c r="A37" s="2"/>
      <c r="B37" s="43" t="s">
        <v>1974</v>
      </c>
      <c r="C37" s="37"/>
      <c r="D37" s="38">
        <v>904161.78</v>
      </c>
      <c r="E37" s="38">
        <v>3552866.2</v>
      </c>
      <c r="F37" s="15"/>
    </row>
    <row r="38" spans="1:6" ht="30" x14ac:dyDescent="0.25">
      <c r="A38" s="2"/>
      <c r="B38" s="91" t="s">
        <v>1975</v>
      </c>
      <c r="C38" s="45"/>
      <c r="D38" s="94">
        <v>4161.78</v>
      </c>
      <c r="E38" s="94">
        <v>2866.2</v>
      </c>
      <c r="F38" s="15"/>
    </row>
    <row r="39" spans="1:6" ht="30" x14ac:dyDescent="0.25">
      <c r="A39" s="2"/>
      <c r="B39" s="91" t="s">
        <v>1976</v>
      </c>
      <c r="C39" s="45"/>
      <c r="D39" s="94">
        <v>0</v>
      </c>
      <c r="E39" s="94">
        <v>0</v>
      </c>
      <c r="F39" s="15"/>
    </row>
    <row r="40" spans="1:6" x14ac:dyDescent="0.25">
      <c r="A40" s="2"/>
      <c r="B40" s="91" t="s">
        <v>1977</v>
      </c>
      <c r="C40" s="45"/>
      <c r="D40" s="94">
        <f>[1]Przeplywy_mp!D41+[1]Przeplywy_mp!D44</f>
        <v>900000</v>
      </c>
      <c r="E40" s="94">
        <f>[1]Przeplywy_mp!E41+[1]Przeplywy_mp!E44</f>
        <v>3550000</v>
      </c>
      <c r="F40" s="15"/>
    </row>
    <row r="41" spans="1:6" x14ac:dyDescent="0.25">
      <c r="A41" s="2"/>
      <c r="B41" s="92" t="s">
        <v>1739</v>
      </c>
      <c r="C41" s="45"/>
      <c r="D41" s="94">
        <f>SUM([1]Przeplywy_mp!D42:'[1]Przeplywy_mp'!D43)</f>
        <v>0</v>
      </c>
      <c r="E41" s="94">
        <f>SUM([1]Przeplywy_mp!E42:'[1]Przeplywy_mp'!E43)</f>
        <v>0</v>
      </c>
      <c r="F41" s="15"/>
    </row>
    <row r="42" spans="1:6" x14ac:dyDescent="0.25">
      <c r="A42" s="2"/>
      <c r="B42" s="86" t="s">
        <v>1978</v>
      </c>
      <c r="C42" s="45"/>
      <c r="D42" s="94">
        <v>0</v>
      </c>
      <c r="E42" s="94">
        <v>0</v>
      </c>
      <c r="F42" s="15"/>
    </row>
    <row r="43" spans="1:6" x14ac:dyDescent="0.25">
      <c r="A43" s="2"/>
      <c r="B43" s="86" t="s">
        <v>1979</v>
      </c>
      <c r="C43" s="45"/>
      <c r="D43" s="94">
        <v>0</v>
      </c>
      <c r="E43" s="94">
        <v>0</v>
      </c>
      <c r="F43" s="15"/>
    </row>
    <row r="44" spans="1:6" x14ac:dyDescent="0.25">
      <c r="A44" s="2"/>
      <c r="B44" s="92" t="s">
        <v>1774</v>
      </c>
      <c r="C44" s="45"/>
      <c r="D44" s="94">
        <f>SUM([1]Przeplywy_mp!D45:'[1]Przeplywy_mp'!D46)</f>
        <v>900000</v>
      </c>
      <c r="E44" s="94">
        <f>SUM([1]Przeplywy_mp!E45:'[1]Przeplywy_mp'!E46)</f>
        <v>3550000</v>
      </c>
      <c r="F44" s="15"/>
    </row>
    <row r="45" spans="1:6" x14ac:dyDescent="0.25">
      <c r="A45" s="2"/>
      <c r="B45" s="86" t="s">
        <v>1980</v>
      </c>
      <c r="C45" s="45"/>
      <c r="D45" s="94">
        <v>0</v>
      </c>
      <c r="E45" s="94">
        <v>0</v>
      </c>
      <c r="F45" s="15"/>
    </row>
    <row r="46" spans="1:6" x14ac:dyDescent="0.25">
      <c r="A46" s="2"/>
      <c r="B46" s="86" t="s">
        <v>1979</v>
      </c>
      <c r="C46" s="45"/>
      <c r="D46" s="94">
        <v>900000</v>
      </c>
      <c r="E46" s="94">
        <v>3550000</v>
      </c>
      <c r="F46" s="15"/>
    </row>
    <row r="47" spans="1:6" x14ac:dyDescent="0.25">
      <c r="A47" s="2"/>
      <c r="B47" s="91" t="s">
        <v>1981</v>
      </c>
      <c r="C47" s="45"/>
      <c r="D47" s="94">
        <v>0</v>
      </c>
      <c r="E47" s="94">
        <v>0</v>
      </c>
      <c r="F47" s="15"/>
    </row>
    <row r="48" spans="1:6" ht="30" x14ac:dyDescent="0.25">
      <c r="A48" s="2"/>
      <c r="B48" s="43" t="s">
        <v>1982</v>
      </c>
      <c r="C48" s="37"/>
      <c r="D48" s="38">
        <f>[1]Przeplywy_mp!D20-[1]Przeplywy_mp!D37</f>
        <v>-252800.82000000007</v>
      </c>
      <c r="E48" s="38">
        <f>[1]Przeplywy_mp!E20-[1]Przeplywy_mp!E37</f>
        <v>-2842998.95</v>
      </c>
      <c r="F48" s="15"/>
    </row>
    <row r="49" spans="1:6" x14ac:dyDescent="0.25">
      <c r="A49" s="2"/>
      <c r="B49" s="44" t="s">
        <v>1983</v>
      </c>
      <c r="C49" s="37"/>
      <c r="D49" s="38"/>
      <c r="E49" s="38"/>
      <c r="F49" s="15"/>
    </row>
    <row r="50" spans="1:6" x14ac:dyDescent="0.25">
      <c r="A50" s="2"/>
      <c r="B50" s="43" t="s">
        <v>1964</v>
      </c>
      <c r="C50" s="37"/>
      <c r="D50" s="38">
        <v>1541536.51</v>
      </c>
      <c r="E50" s="38">
        <v>0</v>
      </c>
      <c r="F50" s="15"/>
    </row>
    <row r="51" spans="1:6" ht="18.75" customHeight="1" x14ac:dyDescent="0.25">
      <c r="A51" s="2"/>
      <c r="B51" s="91" t="s">
        <v>1984</v>
      </c>
      <c r="C51" s="45"/>
      <c r="D51" s="94">
        <v>0</v>
      </c>
      <c r="E51" s="94">
        <v>0</v>
      </c>
      <c r="F51" s="15"/>
    </row>
    <row r="52" spans="1:6" x14ac:dyDescent="0.25">
      <c r="A52" s="2"/>
      <c r="B52" s="91" t="s">
        <v>1985</v>
      </c>
      <c r="C52" s="45"/>
      <c r="D52" s="94">
        <f>1752944.25-211407.74</f>
        <v>1541536.51</v>
      </c>
      <c r="E52" s="94">
        <v>0</v>
      </c>
      <c r="F52" s="15"/>
    </row>
    <row r="53" spans="1:6" x14ac:dyDescent="0.25">
      <c r="A53" s="2"/>
      <c r="B53" s="91" t="s">
        <v>1986</v>
      </c>
      <c r="C53" s="45"/>
      <c r="D53" s="94">
        <v>0</v>
      </c>
      <c r="E53" s="94">
        <v>0</v>
      </c>
      <c r="F53" s="15"/>
    </row>
    <row r="54" spans="1:6" x14ac:dyDescent="0.25">
      <c r="A54" s="2"/>
      <c r="B54" s="91" t="s">
        <v>1987</v>
      </c>
      <c r="C54" s="45"/>
      <c r="D54" s="94">
        <v>0</v>
      </c>
      <c r="E54" s="94">
        <v>0</v>
      </c>
      <c r="F54" s="15"/>
    </row>
    <row r="55" spans="1:6" x14ac:dyDescent="0.25">
      <c r="A55" s="2"/>
      <c r="B55" s="43" t="s">
        <v>1974</v>
      </c>
      <c r="C55" s="37"/>
      <c r="D55" s="38">
        <v>2626.25</v>
      </c>
      <c r="E55" s="38">
        <v>179.74</v>
      </c>
      <c r="F55" s="15"/>
    </row>
    <row r="56" spans="1:6" x14ac:dyDescent="0.25">
      <c r="A56" s="2"/>
      <c r="B56" s="91" t="s">
        <v>1988</v>
      </c>
      <c r="C56" s="45"/>
      <c r="D56" s="94">
        <v>0</v>
      </c>
      <c r="E56" s="94">
        <v>0</v>
      </c>
      <c r="F56" s="15"/>
    </row>
    <row r="57" spans="1:6" x14ac:dyDescent="0.25">
      <c r="A57" s="2"/>
      <c r="B57" s="91" t="s">
        <v>1989</v>
      </c>
      <c r="C57" s="45"/>
      <c r="D57" s="94">
        <v>0</v>
      </c>
      <c r="E57" s="94">
        <v>0</v>
      </c>
      <c r="F57" s="15"/>
    </row>
    <row r="58" spans="1:6" ht="30" x14ac:dyDescent="0.25">
      <c r="A58" s="2"/>
      <c r="B58" s="91" t="s">
        <v>1990</v>
      </c>
      <c r="C58" s="45"/>
      <c r="D58" s="94">
        <v>0</v>
      </c>
      <c r="E58" s="94">
        <v>0</v>
      </c>
      <c r="F58" s="15"/>
    </row>
    <row r="59" spans="1:6" x14ac:dyDescent="0.25">
      <c r="A59" s="2"/>
      <c r="B59" s="91" t="s">
        <v>1991</v>
      </c>
      <c r="C59" s="45"/>
      <c r="D59" s="94">
        <v>0</v>
      </c>
      <c r="E59" s="94">
        <v>0</v>
      </c>
      <c r="F59" s="15"/>
    </row>
    <row r="60" spans="1:6" x14ac:dyDescent="0.25">
      <c r="A60" s="2"/>
      <c r="B60" s="91" t="s">
        <v>1992</v>
      </c>
      <c r="C60" s="45"/>
      <c r="D60" s="94">
        <v>0</v>
      </c>
      <c r="E60" s="94">
        <v>0</v>
      </c>
      <c r="F60" s="15"/>
    </row>
    <row r="61" spans="1:6" x14ac:dyDescent="0.25">
      <c r="A61" s="2"/>
      <c r="B61" s="91" t="s">
        <v>1993</v>
      </c>
      <c r="C61" s="45"/>
      <c r="D61" s="94">
        <v>0</v>
      </c>
      <c r="E61" s="94">
        <v>0</v>
      </c>
      <c r="F61" s="15"/>
    </row>
    <row r="62" spans="1:6" ht="30" x14ac:dyDescent="0.25">
      <c r="A62" s="2"/>
      <c r="B62" s="91" t="s">
        <v>1994</v>
      </c>
      <c r="C62" s="45"/>
      <c r="D62" s="94">
        <v>0</v>
      </c>
      <c r="E62" s="94">
        <v>0</v>
      </c>
      <c r="F62" s="15"/>
    </row>
    <row r="63" spans="1:6" x14ac:dyDescent="0.25">
      <c r="A63" s="2"/>
      <c r="B63" s="91" t="s">
        <v>1995</v>
      </c>
      <c r="C63" s="45"/>
      <c r="D63" s="94">
        <v>2626.25</v>
      </c>
      <c r="E63" s="94">
        <v>179.74</v>
      </c>
      <c r="F63" s="15"/>
    </row>
    <row r="64" spans="1:6" x14ac:dyDescent="0.25">
      <c r="A64" s="2"/>
      <c r="B64" s="91" t="s">
        <v>1996</v>
      </c>
      <c r="C64" s="45"/>
      <c r="D64" s="94">
        <v>0</v>
      </c>
      <c r="E64" s="94">
        <v>0</v>
      </c>
      <c r="F64" s="15"/>
    </row>
    <row r="65" spans="1:6" ht="30" x14ac:dyDescent="0.25">
      <c r="A65" s="2"/>
      <c r="B65" s="43" t="s">
        <v>1997</v>
      </c>
      <c r="C65" s="37"/>
      <c r="D65" s="38">
        <f>[1]Przeplywy_mp!D50-[1]Przeplywy_mp!D55</f>
        <v>1538910.26</v>
      </c>
      <c r="E65" s="38">
        <f>[1]Przeplywy_mp!E50-[1]Przeplywy_mp!E55</f>
        <v>-179.74</v>
      </c>
      <c r="F65" s="15"/>
    </row>
    <row r="66" spans="1:6" x14ac:dyDescent="0.25">
      <c r="A66" s="2"/>
      <c r="B66" s="44" t="s">
        <v>1998</v>
      </c>
      <c r="C66" s="37"/>
      <c r="D66" s="38">
        <f>[1]Przeplywy_mp!D18+[1]Przeplywy_mp!D48+[1]Przeplywy_mp!D65</f>
        <v>3028263.630000005</v>
      </c>
      <c r="E66" s="38">
        <f>[1]Przeplywy_mp!E18+[1]Przeplywy_mp!E48+[1]Przeplywy_mp!E65</f>
        <v>-222917.63999999943</v>
      </c>
      <c r="F66" s="15"/>
    </row>
    <row r="67" spans="1:6" x14ac:dyDescent="0.25">
      <c r="A67" s="2"/>
      <c r="B67" s="44" t="s">
        <v>1999</v>
      </c>
      <c r="C67" s="37"/>
      <c r="D67" s="38">
        <f>[1]Przeplywy_mp!D70-[1]Przeplywy_mp!D69</f>
        <v>3028263.6300000064</v>
      </c>
      <c r="E67" s="38">
        <f>[1]Przeplywy_mp!E70-[1]Przeplywy_mp!E69</f>
        <v>-222917.63999999873</v>
      </c>
      <c r="F67" s="15"/>
    </row>
    <row r="68" spans="1:6" ht="30" x14ac:dyDescent="0.25">
      <c r="A68" s="2"/>
      <c r="B68" s="93" t="s">
        <v>2000</v>
      </c>
      <c r="C68" s="45"/>
      <c r="D68" s="94">
        <v>0</v>
      </c>
      <c r="E68" s="94">
        <v>0</v>
      </c>
      <c r="F68" s="15"/>
    </row>
    <row r="69" spans="1:6" x14ac:dyDescent="0.25">
      <c r="A69" s="2"/>
      <c r="B69" s="44" t="s">
        <v>2001</v>
      </c>
      <c r="C69" s="37"/>
      <c r="D69" s="38">
        <f>16206771.8</f>
        <v>16206771.800000001</v>
      </c>
      <c r="E69" s="38">
        <v>10466702.27</v>
      </c>
      <c r="F69" s="15"/>
    </row>
    <row r="70" spans="1:6" x14ac:dyDescent="0.25">
      <c r="A70" s="2"/>
      <c r="B70" s="44" t="s">
        <v>2002</v>
      </c>
      <c r="C70" s="37"/>
      <c r="D70" s="38">
        <f>[1]Przeplywy_mp!D66+[1]Przeplywy_mp!D69</f>
        <v>19235035.430000007</v>
      </c>
      <c r="E70" s="38">
        <f>[1]Przeplywy_mp!E66+[1]Przeplywy_mp!E69</f>
        <v>10243784.630000001</v>
      </c>
      <c r="F70" s="15"/>
    </row>
    <row r="71" spans="1:6" x14ac:dyDescent="0.25">
      <c r="A71" s="2"/>
      <c r="B71" s="93" t="s">
        <v>2003</v>
      </c>
      <c r="C71" s="45"/>
      <c r="D71" s="94">
        <f>[1]Aktywa!D86</f>
        <v>502399.51</v>
      </c>
      <c r="E71" s="94">
        <v>112518.29</v>
      </c>
      <c r="F71" s="15"/>
    </row>
    <row r="72" spans="1:6" x14ac:dyDescent="0.25">
      <c r="A72" s="1"/>
      <c r="B72" s="46"/>
      <c r="C72" s="46"/>
      <c r="D72" s="46"/>
      <c r="E72" s="46"/>
      <c r="F72" s="1"/>
    </row>
    <row r="73" spans="1:6" x14ac:dyDescent="0.25">
      <c r="B73" s="47"/>
      <c r="C73" s="47"/>
      <c r="D73" s="47"/>
      <c r="E73" s="47"/>
    </row>
    <row r="74" spans="1:6" x14ac:dyDescent="0.25">
      <c r="B74" s="47"/>
      <c r="C74" s="47"/>
      <c r="D74" s="48">
        <f>D66-D67</f>
        <v>0</v>
      </c>
      <c r="E74" s="48">
        <f>E66-E67</f>
        <v>-6.9849193096160889E-10</v>
      </c>
    </row>
    <row r="76" spans="1:6" x14ac:dyDescent="0.25">
      <c r="B76" t="s">
        <v>2011</v>
      </c>
      <c r="C76" s="33"/>
    </row>
    <row r="77" spans="1:6" x14ac:dyDescent="0.25">
      <c r="D77" t="s">
        <v>2012</v>
      </c>
    </row>
    <row r="80" spans="1:6" x14ac:dyDescent="0.25">
      <c r="B80" t="s">
        <v>1675</v>
      </c>
    </row>
  </sheetData>
  <mergeCells count="1">
    <mergeCell ref="B2:E2"/>
  </mergeCells>
  <pageMargins left="0.25" right="0.25" top="0.75" bottom="0.75" header="0.3" footer="0.3"/>
  <pageSetup paperSize="9" scale="62" orientation="portrait" r:id="rId1"/>
  <headerFooter>
    <oddHeader>&amp;C&amp;"Arial Black,Standardowy"&amp;K03+000PRYMUS S.A.
Turyńska 101,43-100 Tychy</oddHeader>
  </headerFooter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E00-000000000000}">
  <dimension ref="A1:D13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4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242</v>
      </c>
      <c r="C2" s="23"/>
      <c r="D2" s="1"/>
    </row>
    <row r="3" spans="1:4" x14ac:dyDescent="0.25">
      <c r="A3" s="1"/>
      <c r="B3" s="106" t="s">
        <v>397</v>
      </c>
      <c r="C3" s="105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705</v>
      </c>
      <c r="C5" s="4" t="s">
        <v>1014</v>
      </c>
      <c r="D5" s="15"/>
    </row>
    <row r="6" spans="1:4" x14ac:dyDescent="0.25">
      <c r="A6" s="2"/>
      <c r="B6" s="16" t="s">
        <v>1671</v>
      </c>
      <c r="C6" s="12" t="s">
        <v>1069</v>
      </c>
      <c r="D6" s="15"/>
    </row>
    <row r="7" spans="1:4" x14ac:dyDescent="0.25">
      <c r="A7" s="2"/>
      <c r="B7" s="16" t="s">
        <v>1066</v>
      </c>
      <c r="C7" s="16"/>
      <c r="D7" s="15"/>
    </row>
    <row r="8" spans="1:4" x14ac:dyDescent="0.25">
      <c r="A8" s="2"/>
      <c r="B8" s="16" t="s">
        <v>1067</v>
      </c>
      <c r="C8" s="16"/>
      <c r="D8" s="15"/>
    </row>
    <row r="9" spans="1:4" x14ac:dyDescent="0.25">
      <c r="A9" s="2"/>
      <c r="B9" s="16" t="s">
        <v>1068</v>
      </c>
      <c r="C9" s="16"/>
      <c r="D9" s="15"/>
    </row>
    <row r="10" spans="1:4" x14ac:dyDescent="0.25">
      <c r="A10" s="1"/>
      <c r="B10" s="11"/>
      <c r="C10" s="11"/>
      <c r="D10" s="1"/>
    </row>
    <row r="11" spans="1:4" x14ac:dyDescent="0.25">
      <c r="A11" s="1"/>
      <c r="B11" s="17" t="s">
        <v>502</v>
      </c>
      <c r="C11" s="17"/>
      <c r="D11" s="1"/>
    </row>
    <row r="12" spans="1:4" x14ac:dyDescent="0.25">
      <c r="A12" s="2"/>
      <c r="B12" s="109"/>
      <c r="C12" s="105"/>
      <c r="D12" s="15"/>
    </row>
    <row r="13" spans="1:4" x14ac:dyDescent="0.25">
      <c r="A13" s="1"/>
      <c r="B13" s="11"/>
      <c r="C13" s="11"/>
      <c r="D13" s="1"/>
    </row>
  </sheetData>
  <mergeCells count="2">
    <mergeCell ref="B3:C3"/>
    <mergeCell ref="B12:C12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4F00-000000000000}">
  <dimension ref="A1:D1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3" width="20.7109375" customWidth="1"/>
    <col min="4" max="4" width="2.7109375" customWidth="1"/>
  </cols>
  <sheetData>
    <row r="1" spans="1:4" x14ac:dyDescent="0.25">
      <c r="A1" s="1"/>
      <c r="B1" s="1"/>
      <c r="C1" s="1"/>
      <c r="D1" s="1"/>
    </row>
    <row r="2" spans="1:4" x14ac:dyDescent="0.25">
      <c r="A2" s="1"/>
      <c r="B2" s="23" t="s">
        <v>243</v>
      </c>
      <c r="C2" s="23"/>
      <c r="D2" s="1"/>
    </row>
    <row r="3" spans="1:4" x14ac:dyDescent="0.25">
      <c r="A3" s="1"/>
      <c r="B3" s="106" t="s">
        <v>398</v>
      </c>
      <c r="C3" s="105"/>
      <c r="D3" s="1"/>
    </row>
    <row r="4" spans="1:4" x14ac:dyDescent="0.25">
      <c r="A4" s="1"/>
      <c r="B4" s="3"/>
      <c r="C4" s="3"/>
      <c r="D4" s="1"/>
    </row>
    <row r="5" spans="1:4" x14ac:dyDescent="0.25">
      <c r="A5" s="2"/>
      <c r="B5" s="4" t="s">
        <v>925</v>
      </c>
      <c r="C5" s="4" t="s">
        <v>583</v>
      </c>
      <c r="D5" s="15"/>
    </row>
    <row r="6" spans="1:4" x14ac:dyDescent="0.25">
      <c r="A6" s="2"/>
      <c r="B6" s="16"/>
      <c r="C6" s="14">
        <v>0</v>
      </c>
      <c r="D6" s="15"/>
    </row>
    <row r="7" spans="1:4" x14ac:dyDescent="0.25">
      <c r="A7" s="2"/>
      <c r="B7" s="16"/>
      <c r="C7" s="14">
        <v>0</v>
      </c>
      <c r="D7" s="15"/>
    </row>
    <row r="8" spans="1:4" x14ac:dyDescent="0.25">
      <c r="A8" s="2"/>
      <c r="B8" s="16"/>
      <c r="C8" s="14">
        <v>0</v>
      </c>
      <c r="D8" s="15"/>
    </row>
    <row r="9" spans="1:4" x14ac:dyDescent="0.25">
      <c r="A9" s="2"/>
      <c r="B9" s="16"/>
      <c r="C9" s="14">
        <v>0</v>
      </c>
      <c r="D9" s="15"/>
    </row>
    <row r="10" spans="1:4" x14ac:dyDescent="0.25">
      <c r="A10" s="2"/>
      <c r="B10" s="16"/>
      <c r="C10" s="14">
        <v>0</v>
      </c>
      <c r="D10" s="15"/>
    </row>
    <row r="11" spans="1:4" x14ac:dyDescent="0.25">
      <c r="A11" s="1"/>
      <c r="B11" s="11"/>
      <c r="C11" s="11"/>
      <c r="D11" s="1"/>
    </row>
    <row r="12" spans="1:4" x14ac:dyDescent="0.25">
      <c r="A12" s="1"/>
      <c r="B12" s="17" t="s">
        <v>502</v>
      </c>
      <c r="C12" s="17"/>
      <c r="D12" s="1"/>
    </row>
    <row r="13" spans="1:4" x14ac:dyDescent="0.25">
      <c r="A13" s="2"/>
      <c r="B13" s="109"/>
      <c r="C13" s="105"/>
      <c r="D13" s="15"/>
    </row>
    <row r="14" spans="1:4" x14ac:dyDescent="0.25">
      <c r="A14" s="1"/>
      <c r="B14" s="11"/>
      <c r="C14" s="11"/>
      <c r="D14" s="1"/>
    </row>
  </sheetData>
  <mergeCells count="2">
    <mergeCell ref="B3:C3"/>
    <mergeCell ref="B13:C13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000-000000000000}">
  <dimension ref="A1:E1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244</v>
      </c>
      <c r="C2" s="23"/>
      <c r="D2" s="23"/>
      <c r="E2" s="1"/>
    </row>
    <row r="3" spans="1:5" x14ac:dyDescent="0.25">
      <c r="A3" s="1"/>
      <c r="B3" s="106" t="s">
        <v>399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10"/>
      <c r="C5" s="4">
        <v>2016</v>
      </c>
      <c r="D5" s="4">
        <v>2015</v>
      </c>
      <c r="E5" s="15"/>
    </row>
    <row r="6" spans="1:5" x14ac:dyDescent="0.25">
      <c r="A6" s="2"/>
      <c r="B6" s="16" t="s">
        <v>1070</v>
      </c>
      <c r="C6" s="14">
        <v>0</v>
      </c>
      <c r="D6" s="14">
        <v>0</v>
      </c>
      <c r="E6" s="15"/>
    </row>
    <row r="7" spans="1:5" x14ac:dyDescent="0.25">
      <c r="A7" s="2"/>
      <c r="B7" s="16" t="s">
        <v>1071</v>
      </c>
      <c r="C7" s="14">
        <v>0</v>
      </c>
      <c r="D7" s="14">
        <v>0</v>
      </c>
      <c r="E7" s="15"/>
    </row>
    <row r="8" spans="1:5" x14ac:dyDescent="0.25">
      <c r="A8" s="1"/>
      <c r="B8" s="11"/>
      <c r="C8" s="11"/>
      <c r="D8" s="11"/>
      <c r="E8" s="1"/>
    </row>
    <row r="9" spans="1:5" x14ac:dyDescent="0.25">
      <c r="A9" s="1"/>
      <c r="B9" s="17" t="s">
        <v>502</v>
      </c>
      <c r="C9" s="17"/>
      <c r="D9" s="17"/>
      <c r="E9" s="1"/>
    </row>
    <row r="10" spans="1:5" x14ac:dyDescent="0.25">
      <c r="A10" s="2"/>
      <c r="B10" s="109"/>
      <c r="C10" s="105"/>
      <c r="D10" s="105"/>
      <c r="E10" s="15"/>
    </row>
    <row r="11" spans="1:5" x14ac:dyDescent="0.25">
      <c r="A11" s="1"/>
      <c r="B11" s="11"/>
      <c r="C11" s="11"/>
      <c r="D11" s="11"/>
      <c r="E11" s="1"/>
    </row>
  </sheetData>
  <mergeCells count="2">
    <mergeCell ref="B3:D3"/>
    <mergeCell ref="B10:D10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100-000000000000}">
  <dimension ref="A1:H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245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400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45" x14ac:dyDescent="0.25">
      <c r="A5" s="2"/>
      <c r="B5" s="4"/>
      <c r="C5" s="4" t="s">
        <v>1075</v>
      </c>
      <c r="D5" s="4" t="s">
        <v>1076</v>
      </c>
      <c r="E5" s="4" t="s">
        <v>1077</v>
      </c>
      <c r="F5" s="4" t="s">
        <v>1078</v>
      </c>
      <c r="G5" s="4" t="s">
        <v>1079</v>
      </c>
      <c r="H5" s="15"/>
    </row>
    <row r="6" spans="1:8" x14ac:dyDescent="0.25">
      <c r="A6" s="2"/>
      <c r="B6" s="16" t="s">
        <v>1072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25">
      <c r="A7" s="2"/>
      <c r="B7" s="24" t="s">
        <v>1073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25">
      <c r="A8" s="2"/>
      <c r="B8" s="24" t="s">
        <v>1074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1"/>
      <c r="B9" s="11"/>
      <c r="C9" s="11"/>
      <c r="D9" s="11"/>
      <c r="E9" s="11"/>
      <c r="F9" s="11"/>
      <c r="G9" s="11"/>
      <c r="H9" s="1"/>
    </row>
    <row r="10" spans="1:8" x14ac:dyDescent="0.25">
      <c r="A10" s="1"/>
      <c r="B10" s="17" t="s">
        <v>502</v>
      </c>
      <c r="C10" s="17"/>
      <c r="D10" s="17"/>
      <c r="E10" s="17"/>
      <c r="F10" s="17"/>
      <c r="G10" s="17"/>
      <c r="H10" s="1"/>
    </row>
    <row r="11" spans="1:8" x14ac:dyDescent="0.25">
      <c r="A11" s="2"/>
      <c r="B11" s="109"/>
      <c r="C11" s="105"/>
      <c r="D11" s="105"/>
      <c r="E11" s="105"/>
      <c r="F11" s="105"/>
      <c r="G11" s="105"/>
      <c r="H11" s="15"/>
    </row>
    <row r="12" spans="1:8" x14ac:dyDescent="0.25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200-000000000000}">
  <dimension ref="A1:E90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246</v>
      </c>
      <c r="C2" s="23"/>
      <c r="D2" s="23"/>
      <c r="E2" s="1"/>
    </row>
    <row r="3" spans="1:5" x14ac:dyDescent="0.25">
      <c r="A3" s="1"/>
      <c r="B3" s="106" t="s">
        <v>401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1080</v>
      </c>
      <c r="C6" s="13">
        <f>nota_076!C7+nota_076!C10+nota_076!C13</f>
        <v>0</v>
      </c>
      <c r="D6" s="13">
        <f>nota_076!D7+nota_076!D10+nota_076!D13</f>
        <v>0</v>
      </c>
      <c r="E6" s="15"/>
    </row>
    <row r="7" spans="1:5" x14ac:dyDescent="0.25">
      <c r="A7" s="2"/>
      <c r="B7" s="18" t="s">
        <v>1081</v>
      </c>
      <c r="C7" s="14">
        <f>nota_076!C8-nota_076!C9</f>
        <v>0</v>
      </c>
      <c r="D7" s="14">
        <f>nota_076!D8-nota_076!D9</f>
        <v>0</v>
      </c>
      <c r="E7" s="15"/>
    </row>
    <row r="8" spans="1:5" x14ac:dyDescent="0.25">
      <c r="A8" s="2"/>
      <c r="B8" s="7" t="s">
        <v>1082</v>
      </c>
      <c r="C8" s="14">
        <f>nota_076!D73</f>
        <v>0</v>
      </c>
      <c r="D8" s="14">
        <v>0</v>
      </c>
      <c r="E8" s="15"/>
    </row>
    <row r="9" spans="1:5" x14ac:dyDescent="0.25">
      <c r="A9" s="2"/>
      <c r="B9" s="7" t="s">
        <v>1083</v>
      </c>
      <c r="C9" s="14">
        <f>nota_076!D74</f>
        <v>0</v>
      </c>
      <c r="D9" s="14">
        <v>0</v>
      </c>
      <c r="E9" s="15"/>
    </row>
    <row r="10" spans="1:5" x14ac:dyDescent="0.25">
      <c r="A10" s="2"/>
      <c r="B10" s="18" t="s">
        <v>1084</v>
      </c>
      <c r="C10" s="14">
        <f>nota_076!C11-nota_076!C12</f>
        <v>0</v>
      </c>
      <c r="D10" s="14">
        <f>nota_076!D11-nota_076!D12</f>
        <v>0</v>
      </c>
      <c r="E10" s="15"/>
    </row>
    <row r="11" spans="1:5" x14ac:dyDescent="0.25">
      <c r="A11" s="2"/>
      <c r="B11" s="7" t="s">
        <v>1082</v>
      </c>
      <c r="C11" s="14">
        <f>nota_076!D76</f>
        <v>0</v>
      </c>
      <c r="D11" s="14">
        <v>0</v>
      </c>
      <c r="E11" s="15"/>
    </row>
    <row r="12" spans="1:5" x14ac:dyDescent="0.25">
      <c r="A12" s="2"/>
      <c r="B12" s="7" t="s">
        <v>1083</v>
      </c>
      <c r="C12" s="14">
        <f>nota_076!D77</f>
        <v>0</v>
      </c>
      <c r="D12" s="14">
        <v>0</v>
      </c>
      <c r="E12" s="15"/>
    </row>
    <row r="13" spans="1:5" x14ac:dyDescent="0.25">
      <c r="A13" s="2"/>
      <c r="B13" s="18" t="s">
        <v>1085</v>
      </c>
      <c r="C13" s="14">
        <f>nota_076!C14-nota_076!C15</f>
        <v>0</v>
      </c>
      <c r="D13" s="14">
        <f>nota_076!D14-nota_076!D15</f>
        <v>0</v>
      </c>
      <c r="E13" s="15"/>
    </row>
    <row r="14" spans="1:5" x14ac:dyDescent="0.25">
      <c r="A14" s="2"/>
      <c r="B14" s="7" t="s">
        <v>1082</v>
      </c>
      <c r="C14" s="14">
        <f>nota_076!D79</f>
        <v>0</v>
      </c>
      <c r="D14" s="14">
        <v>0</v>
      </c>
      <c r="E14" s="15"/>
    </row>
    <row r="15" spans="1:5" x14ac:dyDescent="0.25">
      <c r="A15" s="2"/>
      <c r="B15" s="7" t="s">
        <v>1083</v>
      </c>
      <c r="C15" s="14">
        <f>nota_076!D80</f>
        <v>0</v>
      </c>
      <c r="D15" s="14">
        <v>0</v>
      </c>
      <c r="E15" s="15"/>
    </row>
    <row r="16" spans="1:5" x14ac:dyDescent="0.25">
      <c r="A16" s="2"/>
      <c r="B16" s="5" t="s">
        <v>1086</v>
      </c>
      <c r="C16" s="13">
        <f>nota_076!C17+nota_076!C25+nota_076!C30+nota_076!C35+nota_076!C40</f>
        <v>0</v>
      </c>
      <c r="D16" s="13">
        <f>nota_076!D17+nota_076!D25+nota_076!D30+nota_076!D35+nota_076!D40</f>
        <v>0</v>
      </c>
      <c r="E16" s="15"/>
    </row>
    <row r="17" spans="1:5" x14ac:dyDescent="0.25">
      <c r="A17" s="2"/>
      <c r="B17" s="18" t="s">
        <v>1087</v>
      </c>
      <c r="C17" s="14">
        <f>SUM(nota_076!C18:'nota_076'!C23)-nota_076!C24</f>
        <v>0</v>
      </c>
      <c r="D17" s="14">
        <f>SUM(nota_076!D18:'nota_076'!D23)-nota_076!D24</f>
        <v>0</v>
      </c>
      <c r="E17" s="15"/>
    </row>
    <row r="18" spans="1:5" x14ac:dyDescent="0.25">
      <c r="A18" s="2"/>
      <c r="B18" s="7" t="s">
        <v>1088</v>
      </c>
      <c r="C18" s="14">
        <v>0</v>
      </c>
      <c r="D18" s="14">
        <v>0</v>
      </c>
      <c r="E18" s="15"/>
    </row>
    <row r="19" spans="1:5" x14ac:dyDescent="0.25">
      <c r="A19" s="2"/>
      <c r="B19" s="7" t="s">
        <v>1089</v>
      </c>
      <c r="C19" s="14">
        <v>0</v>
      </c>
      <c r="D19" s="14">
        <v>0</v>
      </c>
      <c r="E19" s="15"/>
    </row>
    <row r="20" spans="1:5" x14ac:dyDescent="0.25">
      <c r="A20" s="2"/>
      <c r="B20" s="7" t="s">
        <v>1090</v>
      </c>
      <c r="C20" s="14">
        <v>0</v>
      </c>
      <c r="D20" s="14">
        <v>0</v>
      </c>
      <c r="E20" s="15"/>
    </row>
    <row r="21" spans="1:5" x14ac:dyDescent="0.25">
      <c r="A21" s="2"/>
      <c r="B21" s="7" t="s">
        <v>1091</v>
      </c>
      <c r="C21" s="14">
        <v>0</v>
      </c>
      <c r="D21" s="14">
        <v>0</v>
      </c>
      <c r="E21" s="15"/>
    </row>
    <row r="22" spans="1:5" x14ac:dyDescent="0.25">
      <c r="A22" s="2"/>
      <c r="B22" s="7" t="s">
        <v>1092</v>
      </c>
      <c r="C22" s="14">
        <v>0</v>
      </c>
      <c r="D22" s="14">
        <v>0</v>
      </c>
      <c r="E22" s="15"/>
    </row>
    <row r="23" spans="1:5" x14ac:dyDescent="0.25">
      <c r="A23" s="2"/>
      <c r="B23" s="7" t="s">
        <v>1093</v>
      </c>
      <c r="C23" s="14">
        <v>0</v>
      </c>
      <c r="D23" s="14">
        <v>0</v>
      </c>
      <c r="E23" s="15"/>
    </row>
    <row r="24" spans="1:5" x14ac:dyDescent="0.25">
      <c r="A24" s="2"/>
      <c r="B24" s="7" t="s">
        <v>678</v>
      </c>
      <c r="C24" s="14">
        <v>0</v>
      </c>
      <c r="D24" s="14">
        <v>0</v>
      </c>
      <c r="E24" s="15"/>
    </row>
    <row r="25" spans="1:5" x14ac:dyDescent="0.25">
      <c r="A25" s="2"/>
      <c r="B25" s="18" t="s">
        <v>1094</v>
      </c>
      <c r="C25" s="14">
        <f>SUM(nota_076!C26:'nota_076'!C28)-nota_076!C29</f>
        <v>0</v>
      </c>
      <c r="D25" s="14">
        <f>SUM(nota_076!D26:'nota_076'!D28)-nota_076!D29</f>
        <v>0</v>
      </c>
      <c r="E25" s="15"/>
    </row>
    <row r="26" spans="1:5" x14ac:dyDescent="0.25">
      <c r="A26" s="2"/>
      <c r="B26" s="7" t="s">
        <v>608</v>
      </c>
      <c r="C26" s="14">
        <v>0</v>
      </c>
      <c r="D26" s="14">
        <v>0</v>
      </c>
      <c r="E26" s="15"/>
    </row>
    <row r="27" spans="1:5" x14ac:dyDescent="0.25">
      <c r="A27" s="2"/>
      <c r="B27" s="7" t="s">
        <v>608</v>
      </c>
      <c r="C27" s="14">
        <v>0</v>
      </c>
      <c r="D27" s="14">
        <v>0</v>
      </c>
      <c r="E27" s="15"/>
    </row>
    <row r="28" spans="1:5" x14ac:dyDescent="0.25">
      <c r="A28" s="2"/>
      <c r="B28" s="7" t="s">
        <v>608</v>
      </c>
      <c r="C28" s="14">
        <v>0</v>
      </c>
      <c r="D28" s="14">
        <v>0</v>
      </c>
      <c r="E28" s="15"/>
    </row>
    <row r="29" spans="1:5" x14ac:dyDescent="0.25">
      <c r="A29" s="2"/>
      <c r="B29" s="7" t="s">
        <v>678</v>
      </c>
      <c r="C29" s="14">
        <v>0</v>
      </c>
      <c r="D29" s="14">
        <v>0</v>
      </c>
      <c r="E29" s="15"/>
    </row>
    <row r="30" spans="1:5" x14ac:dyDescent="0.25">
      <c r="A30" s="2"/>
      <c r="B30" s="18" t="s">
        <v>1095</v>
      </c>
      <c r="C30" s="14">
        <f>SUM(nota_076!C31:'nota_076'!C33)-nota_076!C34</f>
        <v>0</v>
      </c>
      <c r="D30" s="14">
        <f>SUM(nota_076!D31:'nota_076'!D33)-nota_076!D34</f>
        <v>0</v>
      </c>
      <c r="E30" s="15"/>
    </row>
    <row r="31" spans="1:5" x14ac:dyDescent="0.25">
      <c r="A31" s="2"/>
      <c r="B31" s="7" t="s">
        <v>608</v>
      </c>
      <c r="C31" s="14">
        <v>0</v>
      </c>
      <c r="D31" s="14">
        <v>0</v>
      </c>
      <c r="E31" s="15"/>
    </row>
    <row r="32" spans="1:5" x14ac:dyDescent="0.25">
      <c r="A32" s="2"/>
      <c r="B32" s="7" t="s">
        <v>608</v>
      </c>
      <c r="C32" s="14">
        <v>0</v>
      </c>
      <c r="D32" s="14">
        <v>0</v>
      </c>
      <c r="E32" s="15"/>
    </row>
    <row r="33" spans="1:5" x14ac:dyDescent="0.25">
      <c r="A33" s="2"/>
      <c r="B33" s="7" t="s">
        <v>608</v>
      </c>
      <c r="C33" s="14">
        <v>0</v>
      </c>
      <c r="D33" s="14">
        <v>0</v>
      </c>
      <c r="E33" s="15"/>
    </row>
    <row r="34" spans="1:5" x14ac:dyDescent="0.25">
      <c r="A34" s="2"/>
      <c r="B34" s="7" t="s">
        <v>678</v>
      </c>
      <c r="C34" s="14">
        <v>0</v>
      </c>
      <c r="D34" s="14">
        <v>0</v>
      </c>
      <c r="E34" s="15"/>
    </row>
    <row r="35" spans="1:5" x14ac:dyDescent="0.25">
      <c r="A35" s="2"/>
      <c r="B35" s="18" t="s">
        <v>1096</v>
      </c>
      <c r="C35" s="14">
        <f>SUM(nota_076!C36:'nota_076'!C38)-nota_076!C39</f>
        <v>0</v>
      </c>
      <c r="D35" s="14">
        <f>SUM(nota_076!D36:'nota_076'!D38)-nota_076!D39</f>
        <v>0</v>
      </c>
      <c r="E35" s="15"/>
    </row>
    <row r="36" spans="1:5" x14ac:dyDescent="0.25">
      <c r="A36" s="2"/>
      <c r="B36" s="7" t="s">
        <v>608</v>
      </c>
      <c r="C36" s="14">
        <v>0</v>
      </c>
      <c r="D36" s="14">
        <v>0</v>
      </c>
      <c r="E36" s="15"/>
    </row>
    <row r="37" spans="1:5" x14ac:dyDescent="0.25">
      <c r="A37" s="2"/>
      <c r="B37" s="7" t="s">
        <v>608</v>
      </c>
      <c r="C37" s="14">
        <v>0</v>
      </c>
      <c r="D37" s="14">
        <v>0</v>
      </c>
      <c r="E37" s="15"/>
    </row>
    <row r="38" spans="1:5" x14ac:dyDescent="0.25">
      <c r="A38" s="2"/>
      <c r="B38" s="7" t="s">
        <v>608</v>
      </c>
      <c r="C38" s="14">
        <v>0</v>
      </c>
      <c r="D38" s="14">
        <v>0</v>
      </c>
      <c r="E38" s="15"/>
    </row>
    <row r="39" spans="1:5" x14ac:dyDescent="0.25">
      <c r="A39" s="2"/>
      <c r="B39" s="7" t="s">
        <v>678</v>
      </c>
      <c r="C39" s="14">
        <v>0</v>
      </c>
      <c r="D39" s="14">
        <v>0</v>
      </c>
      <c r="E39" s="15"/>
    </row>
    <row r="40" spans="1:5" x14ac:dyDescent="0.25">
      <c r="A40" s="2"/>
      <c r="B40" s="18" t="s">
        <v>1097</v>
      </c>
      <c r="C40" s="14">
        <f>SUM(nota_076!C41:'nota_076'!C43)-nota_076!C44</f>
        <v>0</v>
      </c>
      <c r="D40" s="14">
        <f>SUM(nota_076!D41:'nota_076'!D43)-nota_076!D44</f>
        <v>0</v>
      </c>
      <c r="E40" s="15"/>
    </row>
    <row r="41" spans="1:5" x14ac:dyDescent="0.25">
      <c r="A41" s="2"/>
      <c r="B41" s="7" t="s">
        <v>608</v>
      </c>
      <c r="C41" s="14">
        <v>0</v>
      </c>
      <c r="D41" s="14">
        <v>0</v>
      </c>
      <c r="E41" s="15"/>
    </row>
    <row r="42" spans="1:5" x14ac:dyDescent="0.25">
      <c r="A42" s="2"/>
      <c r="B42" s="7" t="s">
        <v>608</v>
      </c>
      <c r="C42" s="14">
        <v>0</v>
      </c>
      <c r="D42" s="14">
        <v>0</v>
      </c>
      <c r="E42" s="15"/>
    </row>
    <row r="43" spans="1:5" x14ac:dyDescent="0.25">
      <c r="A43" s="2"/>
      <c r="B43" s="7" t="s">
        <v>608</v>
      </c>
      <c r="C43" s="14">
        <v>0</v>
      </c>
      <c r="D43" s="14">
        <v>0</v>
      </c>
      <c r="E43" s="15"/>
    </row>
    <row r="44" spans="1:5" x14ac:dyDescent="0.25">
      <c r="A44" s="2"/>
      <c r="B44" s="7" t="s">
        <v>678</v>
      </c>
      <c r="C44" s="14">
        <v>0</v>
      </c>
      <c r="D44" s="14">
        <v>0</v>
      </c>
      <c r="E44" s="15"/>
    </row>
    <row r="45" spans="1:5" x14ac:dyDescent="0.25">
      <c r="A45" s="2"/>
      <c r="B45" s="5" t="s">
        <v>1098</v>
      </c>
      <c r="C45" s="13">
        <f>nota_076!C46+nota_076!C51+nota_076!C56+nota_076!C61+nota_076!C66</f>
        <v>0</v>
      </c>
      <c r="D45" s="13">
        <f>nota_076!D46+nota_076!D51+nota_076!D56+nota_076!D61+nota_076!D66</f>
        <v>0</v>
      </c>
      <c r="E45" s="15"/>
    </row>
    <row r="46" spans="1:5" x14ac:dyDescent="0.25">
      <c r="A46" s="2"/>
      <c r="B46" s="18" t="s">
        <v>1099</v>
      </c>
      <c r="C46" s="14">
        <f>SUM(nota_076!C47:'nota_076'!C49)-nota_076!C50</f>
        <v>0</v>
      </c>
      <c r="D46" s="14">
        <f>SUM(nota_076!D47:'nota_076'!D49)-nota_076!D50</f>
        <v>0</v>
      </c>
      <c r="E46" s="15"/>
    </row>
    <row r="47" spans="1:5" x14ac:dyDescent="0.25">
      <c r="A47" s="2"/>
      <c r="B47" s="7" t="s">
        <v>608</v>
      </c>
      <c r="C47" s="14">
        <v>0</v>
      </c>
      <c r="D47" s="14">
        <v>0</v>
      </c>
      <c r="E47" s="15"/>
    </row>
    <row r="48" spans="1:5" x14ac:dyDescent="0.25">
      <c r="A48" s="2"/>
      <c r="B48" s="7" t="s">
        <v>608</v>
      </c>
      <c r="C48" s="14">
        <v>0</v>
      </c>
      <c r="D48" s="14">
        <v>0</v>
      </c>
      <c r="E48" s="15"/>
    </row>
    <row r="49" spans="1:5" x14ac:dyDescent="0.25">
      <c r="A49" s="2"/>
      <c r="B49" s="7" t="s">
        <v>608</v>
      </c>
      <c r="C49" s="14">
        <v>0</v>
      </c>
      <c r="D49" s="14">
        <v>0</v>
      </c>
      <c r="E49" s="15"/>
    </row>
    <row r="50" spans="1:5" x14ac:dyDescent="0.25">
      <c r="A50" s="2"/>
      <c r="B50" s="7" t="s">
        <v>678</v>
      </c>
      <c r="C50" s="14">
        <v>0</v>
      </c>
      <c r="D50" s="14">
        <v>0</v>
      </c>
      <c r="E50" s="15"/>
    </row>
    <row r="51" spans="1:5" x14ac:dyDescent="0.25">
      <c r="A51" s="2"/>
      <c r="B51" s="18" t="s">
        <v>1094</v>
      </c>
      <c r="C51" s="14">
        <f>SUM(nota_076!C52:'nota_076'!C54)-nota_076!C55</f>
        <v>0</v>
      </c>
      <c r="D51" s="14">
        <f>SUM(nota_076!D52:'nota_076'!D54)-nota_076!D55</f>
        <v>0</v>
      </c>
      <c r="E51" s="15"/>
    </row>
    <row r="52" spans="1:5" x14ac:dyDescent="0.25">
      <c r="A52" s="2"/>
      <c r="B52" s="7" t="s">
        <v>608</v>
      </c>
      <c r="C52" s="14">
        <v>0</v>
      </c>
      <c r="D52" s="14">
        <v>0</v>
      </c>
      <c r="E52" s="15"/>
    </row>
    <row r="53" spans="1:5" x14ac:dyDescent="0.25">
      <c r="A53" s="2"/>
      <c r="B53" s="7" t="s">
        <v>608</v>
      </c>
      <c r="C53" s="14">
        <v>0</v>
      </c>
      <c r="D53" s="14">
        <v>0</v>
      </c>
      <c r="E53" s="15"/>
    </row>
    <row r="54" spans="1:5" x14ac:dyDescent="0.25">
      <c r="A54" s="2"/>
      <c r="B54" s="7" t="s">
        <v>608</v>
      </c>
      <c r="C54" s="14">
        <v>0</v>
      </c>
      <c r="D54" s="14">
        <v>0</v>
      </c>
      <c r="E54" s="15"/>
    </row>
    <row r="55" spans="1:5" x14ac:dyDescent="0.25">
      <c r="A55" s="2"/>
      <c r="B55" s="7" t="s">
        <v>678</v>
      </c>
      <c r="C55" s="14">
        <v>0</v>
      </c>
      <c r="D55" s="14">
        <v>0</v>
      </c>
      <c r="E55" s="15"/>
    </row>
    <row r="56" spans="1:5" x14ac:dyDescent="0.25">
      <c r="A56" s="2"/>
      <c r="B56" s="18" t="s">
        <v>1100</v>
      </c>
      <c r="C56" s="14">
        <f>SUM(nota_076!C57:'nota_076'!C59)-nota_076!C60</f>
        <v>0</v>
      </c>
      <c r="D56" s="14">
        <f>SUM(nota_076!D57:'nota_076'!D59)-nota_076!D60</f>
        <v>0</v>
      </c>
      <c r="E56" s="15"/>
    </row>
    <row r="57" spans="1:5" x14ac:dyDescent="0.25">
      <c r="A57" s="2"/>
      <c r="B57" s="7" t="s">
        <v>608</v>
      </c>
      <c r="C57" s="14">
        <v>0</v>
      </c>
      <c r="D57" s="14">
        <v>0</v>
      </c>
      <c r="E57" s="15"/>
    </row>
    <row r="58" spans="1:5" x14ac:dyDescent="0.25">
      <c r="A58" s="2"/>
      <c r="B58" s="7" t="s">
        <v>608</v>
      </c>
      <c r="C58" s="14">
        <v>0</v>
      </c>
      <c r="D58" s="14">
        <v>0</v>
      </c>
      <c r="E58" s="15"/>
    </row>
    <row r="59" spans="1:5" x14ac:dyDescent="0.25">
      <c r="A59" s="2"/>
      <c r="B59" s="7" t="s">
        <v>608</v>
      </c>
      <c r="C59" s="14">
        <v>0</v>
      </c>
      <c r="D59" s="14">
        <v>0</v>
      </c>
      <c r="E59" s="15"/>
    </row>
    <row r="60" spans="1:5" x14ac:dyDescent="0.25">
      <c r="A60" s="2"/>
      <c r="B60" s="7" t="s">
        <v>678</v>
      </c>
      <c r="C60" s="14">
        <v>0</v>
      </c>
      <c r="D60" s="14">
        <v>0</v>
      </c>
      <c r="E60" s="15"/>
    </row>
    <row r="61" spans="1:5" x14ac:dyDescent="0.25">
      <c r="A61" s="2"/>
      <c r="B61" s="18" t="s">
        <v>1096</v>
      </c>
      <c r="C61" s="14">
        <f>SUM(nota_076!C62:'nota_076'!C64)-nota_076!C65</f>
        <v>0</v>
      </c>
      <c r="D61" s="14">
        <f>SUM(nota_076!D62:'nota_076'!D64)-nota_076!D65</f>
        <v>0</v>
      </c>
      <c r="E61" s="15"/>
    </row>
    <row r="62" spans="1:5" x14ac:dyDescent="0.25">
      <c r="A62" s="2"/>
      <c r="B62" s="7" t="s">
        <v>608</v>
      </c>
      <c r="C62" s="14">
        <v>0</v>
      </c>
      <c r="D62" s="14">
        <v>0</v>
      </c>
      <c r="E62" s="15"/>
    </row>
    <row r="63" spans="1:5" x14ac:dyDescent="0.25">
      <c r="A63" s="2"/>
      <c r="B63" s="7" t="s">
        <v>608</v>
      </c>
      <c r="C63" s="14">
        <v>0</v>
      </c>
      <c r="D63" s="14">
        <v>0</v>
      </c>
      <c r="E63" s="15"/>
    </row>
    <row r="64" spans="1:5" x14ac:dyDescent="0.25">
      <c r="A64" s="2"/>
      <c r="B64" s="7" t="s">
        <v>608</v>
      </c>
      <c r="C64" s="14">
        <v>0</v>
      </c>
      <c r="D64" s="14">
        <v>0</v>
      </c>
      <c r="E64" s="15"/>
    </row>
    <row r="65" spans="1:5" x14ac:dyDescent="0.25">
      <c r="A65" s="2"/>
      <c r="B65" s="7" t="s">
        <v>678</v>
      </c>
      <c r="C65" s="14">
        <v>0</v>
      </c>
      <c r="D65" s="14">
        <v>0</v>
      </c>
      <c r="E65" s="15"/>
    </row>
    <row r="66" spans="1:5" x14ac:dyDescent="0.25">
      <c r="A66" s="2"/>
      <c r="B66" s="18" t="s">
        <v>1097</v>
      </c>
      <c r="C66" s="14">
        <f>SUM(nota_076!C67:'nota_076'!C69)-nota_076!C70</f>
        <v>0</v>
      </c>
      <c r="D66" s="14">
        <f>SUM(nota_076!D67:'nota_076'!D69)-nota_076!D70</f>
        <v>0</v>
      </c>
      <c r="E66" s="15"/>
    </row>
    <row r="67" spans="1:5" x14ac:dyDescent="0.25">
      <c r="A67" s="2"/>
      <c r="B67" s="7" t="s">
        <v>608</v>
      </c>
      <c r="C67" s="14">
        <v>0</v>
      </c>
      <c r="D67" s="14">
        <v>0</v>
      </c>
      <c r="E67" s="15"/>
    </row>
    <row r="68" spans="1:5" x14ac:dyDescent="0.25">
      <c r="A68" s="2"/>
      <c r="B68" s="7" t="s">
        <v>608</v>
      </c>
      <c r="C68" s="14">
        <v>0</v>
      </c>
      <c r="D68" s="14">
        <v>0</v>
      </c>
      <c r="E68" s="15"/>
    </row>
    <row r="69" spans="1:5" x14ac:dyDescent="0.25">
      <c r="A69" s="2"/>
      <c r="B69" s="7" t="s">
        <v>608</v>
      </c>
      <c r="C69" s="14">
        <v>0</v>
      </c>
      <c r="D69" s="14">
        <v>0</v>
      </c>
      <c r="E69" s="15"/>
    </row>
    <row r="70" spans="1:5" x14ac:dyDescent="0.25">
      <c r="A70" s="2"/>
      <c r="B70" s="7" t="s">
        <v>678</v>
      </c>
      <c r="C70" s="14">
        <v>0</v>
      </c>
      <c r="D70" s="14">
        <v>0</v>
      </c>
      <c r="E70" s="15"/>
    </row>
    <row r="71" spans="1:5" x14ac:dyDescent="0.25">
      <c r="A71" s="2"/>
      <c r="B71" s="5" t="s">
        <v>1101</v>
      </c>
      <c r="C71" s="13">
        <f>nota_076!C72+nota_076!C75+nota_076!C78</f>
        <v>0</v>
      </c>
      <c r="D71" s="13">
        <f>nota_076!D72+nota_076!D75+nota_076!D78</f>
        <v>0</v>
      </c>
      <c r="E71" s="15"/>
    </row>
    <row r="72" spans="1:5" x14ac:dyDescent="0.25">
      <c r="A72" s="2"/>
      <c r="B72" s="18" t="s">
        <v>1102</v>
      </c>
      <c r="C72" s="14">
        <f>nota_076!C73-nota_076!C74</f>
        <v>0</v>
      </c>
      <c r="D72" s="14">
        <f>nota_076!D73-nota_076!D74</f>
        <v>0</v>
      </c>
      <c r="E72" s="15"/>
    </row>
    <row r="73" spans="1:5" x14ac:dyDescent="0.25">
      <c r="A73" s="2"/>
      <c r="B73" s="7" t="s">
        <v>1082</v>
      </c>
      <c r="C73" s="14">
        <f>nota_076!C8+SUM(nota_076!C18:'nota_076'!C23)+SUM(nota_076!C26:'nota_076'!C28)-SUM(nota_076!C47:'nota_076'!C49)-SUM(nota_076!C52:'nota_076'!C54)</f>
        <v>0</v>
      </c>
      <c r="D73" s="14">
        <f>nota_076!D8+SUM(nota_076!D18:'nota_076'!D23)+SUM(nota_076!D26:'nota_076'!D28)-SUM(nota_076!D47:'nota_076'!D49)-SUM(nota_076!D52:'nota_076'!D54)</f>
        <v>0</v>
      </c>
      <c r="E73" s="15"/>
    </row>
    <row r="74" spans="1:5" x14ac:dyDescent="0.25">
      <c r="A74" s="2"/>
      <c r="B74" s="7" t="s">
        <v>1083</v>
      </c>
      <c r="C74" s="14">
        <f>nota_076!C9+nota_076!C24+nota_076!C29-nota_076!C50-nota_076!C55</f>
        <v>0</v>
      </c>
      <c r="D74" s="14">
        <f>nota_076!D9+nota_076!D24+nota_076!D29-nota_076!D50-nota_076!D55</f>
        <v>0</v>
      </c>
      <c r="E74" s="15"/>
    </row>
    <row r="75" spans="1:5" x14ac:dyDescent="0.25">
      <c r="A75" s="2"/>
      <c r="B75" s="18" t="s">
        <v>1084</v>
      </c>
      <c r="C75" s="14">
        <f>nota_076!C76-nota_076!C77</f>
        <v>0</v>
      </c>
      <c r="D75" s="14">
        <f>nota_076!D76-nota_076!D77</f>
        <v>0</v>
      </c>
      <c r="E75" s="15"/>
    </row>
    <row r="76" spans="1:5" x14ac:dyDescent="0.25">
      <c r="A76" s="2"/>
      <c r="B76" s="7" t="s">
        <v>1082</v>
      </c>
      <c r="C76" s="14">
        <f>nota_076!C11+SUM(nota_076!C31:'nota_076'!C33)+SUM(nota_076!C36:'nota_076'!C38)-SUM(nota_076!C57:'nota_076'!C59)-SUM(nota_076!C62:'nota_076'!C64)</f>
        <v>0</v>
      </c>
      <c r="D76" s="14">
        <f>nota_076!D11+SUM(nota_076!D31:'nota_076'!D33)+SUM(nota_076!D36:'nota_076'!D38)-SUM(nota_076!D57:'nota_076'!D59)-SUM(nota_076!D62:'nota_076'!D64)</f>
        <v>0</v>
      </c>
      <c r="E76" s="15"/>
    </row>
    <row r="77" spans="1:5" x14ac:dyDescent="0.25">
      <c r="A77" s="2"/>
      <c r="B77" s="7" t="s">
        <v>1083</v>
      </c>
      <c r="C77" s="14">
        <f>nota_076!C12+nota_076!C34+nota_076!C39-nota_076!C60-nota_076!C65</f>
        <v>0</v>
      </c>
      <c r="D77" s="14">
        <f>nota_076!D12+nota_076!D34+nota_076!D39-nota_076!D60-nota_076!D65</f>
        <v>0</v>
      </c>
      <c r="E77" s="15"/>
    </row>
    <row r="78" spans="1:5" x14ac:dyDescent="0.25">
      <c r="A78" s="2"/>
      <c r="B78" s="18" t="s">
        <v>1085</v>
      </c>
      <c r="C78" s="14">
        <f>nota_076!C79-nota_076!C80</f>
        <v>0</v>
      </c>
      <c r="D78" s="14">
        <f>nota_076!D79-nota_076!D80</f>
        <v>0</v>
      </c>
      <c r="E78" s="15"/>
    </row>
    <row r="79" spans="1:5" x14ac:dyDescent="0.25">
      <c r="A79" s="2"/>
      <c r="B79" s="7" t="s">
        <v>1082</v>
      </c>
      <c r="C79" s="14">
        <f>nota_076!C14+SUM(nota_076!C41:'nota_076'!C43)-SUM(nota_076!C67:'nota_076'!C69)</f>
        <v>0</v>
      </c>
      <c r="D79" s="14">
        <f>nota_076!D14+SUM(nota_076!D41:'nota_076'!D43)-SUM(nota_076!D67:'nota_076'!D69)</f>
        <v>0</v>
      </c>
      <c r="E79" s="15"/>
    </row>
    <row r="80" spans="1:5" x14ac:dyDescent="0.25">
      <c r="A80" s="2"/>
      <c r="B80" s="7" t="s">
        <v>1083</v>
      </c>
      <c r="C80" s="14">
        <f>nota_076!C15+nota_076!C44-nota_076!C70</f>
        <v>0</v>
      </c>
      <c r="D80" s="14">
        <f>nota_076!D15+nota_076!D44-nota_076!D70</f>
        <v>0</v>
      </c>
      <c r="E80" s="15"/>
    </row>
    <row r="81" spans="1:5" ht="45" x14ac:dyDescent="0.25">
      <c r="A81" s="2"/>
      <c r="B81" s="5" t="s">
        <v>1103</v>
      </c>
      <c r="C81" s="13">
        <v>0</v>
      </c>
      <c r="D81" s="13">
        <v>0</v>
      </c>
      <c r="E81" s="15"/>
    </row>
    <row r="82" spans="1:5" x14ac:dyDescent="0.25">
      <c r="A82" s="2"/>
      <c r="B82" s="5" t="s">
        <v>1104</v>
      </c>
      <c r="C82" s="13">
        <v>0</v>
      </c>
      <c r="D82" s="13">
        <v>0</v>
      </c>
      <c r="E82" s="15"/>
    </row>
    <row r="83" spans="1:5" x14ac:dyDescent="0.25">
      <c r="A83" s="2"/>
      <c r="B83" s="5" t="s">
        <v>1105</v>
      </c>
      <c r="C83" s="13">
        <f>SUM(nota_076!C84:'nota_076'!C86)</f>
        <v>0</v>
      </c>
      <c r="D83" s="13">
        <f>SUM(nota_076!D84:'nota_076'!D86)</f>
        <v>0</v>
      </c>
      <c r="E83" s="15"/>
    </row>
    <row r="84" spans="1:5" x14ac:dyDescent="0.25">
      <c r="A84" s="2"/>
      <c r="B84" s="18" t="s">
        <v>1106</v>
      </c>
      <c r="C84" s="14">
        <v>0</v>
      </c>
      <c r="D84" s="14">
        <v>0</v>
      </c>
      <c r="E84" s="15"/>
    </row>
    <row r="85" spans="1:5" x14ac:dyDescent="0.25">
      <c r="A85" s="2"/>
      <c r="B85" s="18" t="s">
        <v>1107</v>
      </c>
      <c r="C85" s="14">
        <v>0</v>
      </c>
      <c r="D85" s="14">
        <v>0</v>
      </c>
      <c r="E85" s="15"/>
    </row>
    <row r="86" spans="1:5" x14ac:dyDescent="0.25">
      <c r="A86" s="2"/>
      <c r="B86" s="18" t="s">
        <v>1108</v>
      </c>
      <c r="C86" s="14">
        <v>0</v>
      </c>
      <c r="D86" s="14">
        <v>0</v>
      </c>
      <c r="E86" s="15"/>
    </row>
    <row r="87" spans="1:5" x14ac:dyDescent="0.25">
      <c r="A87" s="1"/>
      <c r="B87" s="11"/>
      <c r="C87" s="11"/>
      <c r="D87" s="11"/>
      <c r="E87" s="1"/>
    </row>
    <row r="88" spans="1:5" x14ac:dyDescent="0.25">
      <c r="A88" s="1"/>
      <c r="B88" s="17" t="s">
        <v>502</v>
      </c>
      <c r="C88" s="17"/>
      <c r="D88" s="17"/>
      <c r="E88" s="1"/>
    </row>
    <row r="89" spans="1:5" x14ac:dyDescent="0.25">
      <c r="A89" s="2"/>
      <c r="B89" s="109"/>
      <c r="C89" s="105"/>
      <c r="D89" s="105"/>
      <c r="E89" s="15"/>
    </row>
    <row r="90" spans="1:5" x14ac:dyDescent="0.25">
      <c r="A90" s="1"/>
      <c r="B90" s="11"/>
      <c r="C90" s="11"/>
      <c r="D90" s="11"/>
      <c r="E90" s="1"/>
    </row>
  </sheetData>
  <mergeCells count="2">
    <mergeCell ref="B3:D3"/>
    <mergeCell ref="B89:D89"/>
  </mergeCells>
  <pageMargins left="0.7" right="0.7" top="0.75" bottom="0.75" header="0.3" footer="0.3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300-000000000000}">
  <dimension ref="A1:E44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247</v>
      </c>
      <c r="C2" s="23"/>
      <c r="D2" s="23"/>
      <c r="E2" s="1"/>
    </row>
    <row r="3" spans="1:5" x14ac:dyDescent="0.25">
      <c r="A3" s="1"/>
      <c r="B3" s="106" t="s">
        <v>402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5" t="s">
        <v>1109</v>
      </c>
      <c r="C6" s="13">
        <f>SUM(nota_077!C7:'nota_077'!C9)</f>
        <v>0</v>
      </c>
      <c r="D6" s="13">
        <f>SUM(nota_077!D7:'nota_077'!D9)</f>
        <v>0</v>
      </c>
      <c r="E6" s="15"/>
    </row>
    <row r="7" spans="1:5" x14ac:dyDescent="0.25">
      <c r="A7" s="2"/>
      <c r="B7" s="18" t="s">
        <v>1110</v>
      </c>
      <c r="C7" s="14">
        <f>nota_077!D37</f>
        <v>0</v>
      </c>
      <c r="D7" s="14">
        <v>0</v>
      </c>
      <c r="E7" s="15"/>
    </row>
    <row r="8" spans="1:5" x14ac:dyDescent="0.25">
      <c r="A8" s="2"/>
      <c r="B8" s="18" t="s">
        <v>1111</v>
      </c>
      <c r="C8" s="14">
        <f>nota_077!D38</f>
        <v>0</v>
      </c>
      <c r="D8" s="14">
        <v>0</v>
      </c>
      <c r="E8" s="15"/>
    </row>
    <row r="9" spans="1:5" x14ac:dyDescent="0.25">
      <c r="A9" s="2"/>
      <c r="B9" s="18" t="s">
        <v>1112</v>
      </c>
      <c r="C9" s="14">
        <f>nota_077!D39</f>
        <v>0</v>
      </c>
      <c r="D9" s="14">
        <v>0</v>
      </c>
      <c r="E9" s="15"/>
    </row>
    <row r="10" spans="1:5" x14ac:dyDescent="0.25">
      <c r="A10" s="2"/>
      <c r="B10" s="5" t="s">
        <v>1086</v>
      </c>
      <c r="C10" s="13">
        <f>nota_077!C11+nota_077!C15+nota_077!C19</f>
        <v>0</v>
      </c>
      <c r="D10" s="13">
        <f>nota_077!D11+nota_077!D15+nota_077!D19</f>
        <v>0</v>
      </c>
      <c r="E10" s="15"/>
    </row>
    <row r="11" spans="1:5" x14ac:dyDescent="0.25">
      <c r="A11" s="2"/>
      <c r="B11" s="18" t="s">
        <v>1113</v>
      </c>
      <c r="C11" s="14">
        <f>SUM(nota_077!C12:'nota_077'!C14)</f>
        <v>0</v>
      </c>
      <c r="D11" s="14">
        <f>SUM(nota_077!D12:'nota_077'!D14)</f>
        <v>0</v>
      </c>
      <c r="E11" s="15"/>
    </row>
    <row r="12" spans="1:5" x14ac:dyDescent="0.25">
      <c r="A12" s="2"/>
      <c r="B12" s="7" t="s">
        <v>1114</v>
      </c>
      <c r="C12" s="14">
        <v>0</v>
      </c>
      <c r="D12" s="14">
        <v>0</v>
      </c>
      <c r="E12" s="15"/>
    </row>
    <row r="13" spans="1:5" x14ac:dyDescent="0.25">
      <c r="A13" s="2"/>
      <c r="B13" s="7" t="s">
        <v>608</v>
      </c>
      <c r="C13" s="14">
        <v>0</v>
      </c>
      <c r="D13" s="14">
        <v>0</v>
      </c>
      <c r="E13" s="15"/>
    </row>
    <row r="14" spans="1:5" x14ac:dyDescent="0.25">
      <c r="A14" s="2"/>
      <c r="B14" s="7" t="s">
        <v>608</v>
      </c>
      <c r="C14" s="14">
        <v>0</v>
      </c>
      <c r="D14" s="14">
        <v>0</v>
      </c>
      <c r="E14" s="15"/>
    </row>
    <row r="15" spans="1:5" x14ac:dyDescent="0.25">
      <c r="A15" s="2"/>
      <c r="B15" s="18" t="s">
        <v>1115</v>
      </c>
      <c r="C15" s="14">
        <f>SUM(nota_077!C16:'nota_077'!C18)</f>
        <v>0</v>
      </c>
      <c r="D15" s="14">
        <f>SUM(nota_077!D16:'nota_077'!D18)</f>
        <v>0</v>
      </c>
      <c r="E15" s="15"/>
    </row>
    <row r="16" spans="1:5" x14ac:dyDescent="0.25">
      <c r="A16" s="2"/>
      <c r="B16" s="7" t="s">
        <v>608</v>
      </c>
      <c r="C16" s="14">
        <v>0</v>
      </c>
      <c r="D16" s="14">
        <v>0</v>
      </c>
      <c r="E16" s="15"/>
    </row>
    <row r="17" spans="1:5" x14ac:dyDescent="0.25">
      <c r="A17" s="1"/>
      <c r="B17" s="7" t="s">
        <v>100</v>
      </c>
      <c r="C17" s="14">
        <v>0</v>
      </c>
      <c r="D17" s="14">
        <v>0</v>
      </c>
      <c r="E17" s="1"/>
    </row>
    <row r="18" spans="1:5" x14ac:dyDescent="0.25">
      <c r="A18" s="2"/>
      <c r="B18" s="7" t="s">
        <v>608</v>
      </c>
      <c r="C18" s="14">
        <v>0</v>
      </c>
      <c r="D18" s="14">
        <v>0</v>
      </c>
      <c r="E18" s="15"/>
    </row>
    <row r="19" spans="1:5" x14ac:dyDescent="0.25">
      <c r="A19" s="2"/>
      <c r="B19" s="18" t="s">
        <v>1116</v>
      </c>
      <c r="C19" s="14">
        <f>SUM(nota_077!C20:'nota_077'!C22)</f>
        <v>0</v>
      </c>
      <c r="D19" s="14">
        <f>SUM(nota_077!D20:'nota_077'!D22)</f>
        <v>0</v>
      </c>
      <c r="E19" s="15"/>
    </row>
    <row r="20" spans="1:5" x14ac:dyDescent="0.25">
      <c r="A20" s="2"/>
      <c r="B20" s="7" t="s">
        <v>608</v>
      </c>
      <c r="C20" s="14">
        <v>0</v>
      </c>
      <c r="D20" s="14">
        <v>0</v>
      </c>
      <c r="E20" s="15"/>
    </row>
    <row r="21" spans="1:5" x14ac:dyDescent="0.25">
      <c r="A21" s="2"/>
      <c r="B21" s="7" t="s">
        <v>608</v>
      </c>
      <c r="C21" s="14">
        <v>0</v>
      </c>
      <c r="D21" s="14">
        <v>0</v>
      </c>
      <c r="E21" s="15"/>
    </row>
    <row r="22" spans="1:5" x14ac:dyDescent="0.25">
      <c r="A22" s="2"/>
      <c r="B22" s="7" t="s">
        <v>608</v>
      </c>
      <c r="C22" s="14">
        <v>0</v>
      </c>
      <c r="D22" s="14">
        <v>0</v>
      </c>
      <c r="E22" s="15"/>
    </row>
    <row r="23" spans="1:5" x14ac:dyDescent="0.25">
      <c r="A23" s="2"/>
      <c r="B23" s="5" t="s">
        <v>1098</v>
      </c>
      <c r="C23" s="13">
        <f>nota_077!C24+nota_077!C28+nota_077!C32</f>
        <v>0</v>
      </c>
      <c r="D23" s="13">
        <f>nota_077!D24+nota_077!D28+nota_077!D32</f>
        <v>0</v>
      </c>
      <c r="E23" s="15"/>
    </row>
    <row r="24" spans="1:5" x14ac:dyDescent="0.25">
      <c r="A24" s="2"/>
      <c r="B24" s="18" t="s">
        <v>1117</v>
      </c>
      <c r="C24" s="14">
        <f>SUM(nota_077!C25:'nota_077'!C27)</f>
        <v>0</v>
      </c>
      <c r="D24" s="14">
        <f>SUM(nota_077!D25:'nota_077'!D27)</f>
        <v>0</v>
      </c>
      <c r="E24" s="15"/>
    </row>
    <row r="25" spans="1:5" x14ac:dyDescent="0.25">
      <c r="A25" s="2"/>
      <c r="B25" s="7" t="s">
        <v>100</v>
      </c>
      <c r="C25" s="14">
        <v>0</v>
      </c>
      <c r="D25" s="14">
        <v>0</v>
      </c>
      <c r="E25" s="15"/>
    </row>
    <row r="26" spans="1:5" x14ac:dyDescent="0.25">
      <c r="A26" s="1"/>
      <c r="B26" s="7" t="s">
        <v>100</v>
      </c>
      <c r="C26" s="14">
        <v>0</v>
      </c>
      <c r="D26" s="14">
        <v>0</v>
      </c>
      <c r="E26" s="1"/>
    </row>
    <row r="27" spans="1:5" x14ac:dyDescent="0.25">
      <c r="A27" s="2"/>
      <c r="B27" s="7" t="s">
        <v>608</v>
      </c>
      <c r="C27" s="14">
        <v>0</v>
      </c>
      <c r="D27" s="14">
        <v>0</v>
      </c>
      <c r="E27" s="15"/>
    </row>
    <row r="28" spans="1:5" x14ac:dyDescent="0.25">
      <c r="A28" s="2"/>
      <c r="B28" s="18" t="s">
        <v>1118</v>
      </c>
      <c r="C28" s="14">
        <f>SUM(nota_077!C29:'nota_077'!C31)</f>
        <v>0</v>
      </c>
      <c r="D28" s="14">
        <f>SUM(nota_077!D29:'nota_077'!D31)</f>
        <v>0</v>
      </c>
      <c r="E28" s="15"/>
    </row>
    <row r="29" spans="1:5" x14ac:dyDescent="0.25">
      <c r="A29" s="2"/>
      <c r="B29" s="7" t="s">
        <v>608</v>
      </c>
      <c r="C29" s="14">
        <v>0</v>
      </c>
      <c r="D29" s="14">
        <v>0</v>
      </c>
      <c r="E29" s="15"/>
    </row>
    <row r="30" spans="1:5" x14ac:dyDescent="0.25">
      <c r="A30" s="2"/>
      <c r="B30" s="7" t="s">
        <v>608</v>
      </c>
      <c r="C30" s="14">
        <v>0</v>
      </c>
      <c r="D30" s="14">
        <v>0</v>
      </c>
      <c r="E30" s="15"/>
    </row>
    <row r="31" spans="1:5" x14ac:dyDescent="0.25">
      <c r="A31" s="2"/>
      <c r="B31" s="7" t="s">
        <v>608</v>
      </c>
      <c r="C31" s="14">
        <v>0</v>
      </c>
      <c r="D31" s="14">
        <v>0</v>
      </c>
      <c r="E31" s="15"/>
    </row>
    <row r="32" spans="1:5" x14ac:dyDescent="0.25">
      <c r="A32" s="2"/>
      <c r="B32" s="18" t="s">
        <v>1116</v>
      </c>
      <c r="C32" s="14">
        <f>SUM(nota_077!C33:'nota_077'!C35)</f>
        <v>0</v>
      </c>
      <c r="D32" s="14">
        <f>SUM(nota_077!D33:'nota_077'!D35)</f>
        <v>0</v>
      </c>
      <c r="E32" s="15"/>
    </row>
    <row r="33" spans="1:5" x14ac:dyDescent="0.25">
      <c r="A33" s="2"/>
      <c r="B33" s="7" t="s">
        <v>608</v>
      </c>
      <c r="C33" s="14">
        <v>0</v>
      </c>
      <c r="D33" s="14">
        <v>0</v>
      </c>
      <c r="E33" s="15"/>
    </row>
    <row r="34" spans="1:5" x14ac:dyDescent="0.25">
      <c r="A34" s="1"/>
      <c r="B34" s="7" t="s">
        <v>100</v>
      </c>
      <c r="C34" s="14">
        <v>0</v>
      </c>
      <c r="D34" s="14">
        <v>0</v>
      </c>
      <c r="E34" s="1"/>
    </row>
    <row r="35" spans="1:5" x14ac:dyDescent="0.25">
      <c r="A35" s="2"/>
      <c r="B35" s="7" t="s">
        <v>608</v>
      </c>
      <c r="C35" s="14">
        <v>0</v>
      </c>
      <c r="D35" s="14">
        <v>0</v>
      </c>
      <c r="E35" s="15"/>
    </row>
    <row r="36" spans="1:5" x14ac:dyDescent="0.25">
      <c r="A36" s="2"/>
      <c r="B36" s="5" t="s">
        <v>1119</v>
      </c>
      <c r="C36" s="13">
        <f>SUM(nota_077!C37:'nota_077'!C39)</f>
        <v>0</v>
      </c>
      <c r="D36" s="13">
        <f>SUM(nota_077!D37:'nota_077'!D39)</f>
        <v>0</v>
      </c>
      <c r="E36" s="15"/>
    </row>
    <row r="37" spans="1:5" x14ac:dyDescent="0.25">
      <c r="A37" s="2"/>
      <c r="B37" s="18" t="s">
        <v>1110</v>
      </c>
      <c r="C37" s="14">
        <f>nota_077!C7+nota_077!C11-nota_077!C24</f>
        <v>0</v>
      </c>
      <c r="D37" s="14">
        <f>nota_077!D7+nota_077!D11-nota_077!D24</f>
        <v>0</v>
      </c>
      <c r="E37" s="15"/>
    </row>
    <row r="38" spans="1:5" x14ac:dyDescent="0.25">
      <c r="A38" s="2"/>
      <c r="B38" s="18" t="s">
        <v>1111</v>
      </c>
      <c r="C38" s="14">
        <f>nota_077!C8+nota_077!C15-nota_077!C28</f>
        <v>0</v>
      </c>
      <c r="D38" s="14">
        <f>nota_077!D8+nota_077!D15-nota_077!D28</f>
        <v>0</v>
      </c>
      <c r="E38" s="15"/>
    </row>
    <row r="39" spans="1:5" x14ac:dyDescent="0.25">
      <c r="A39" s="2"/>
      <c r="B39" s="18" t="s">
        <v>1112</v>
      </c>
      <c r="C39" s="14">
        <f>nota_077!C9+nota_077!C19-nota_077!C32</f>
        <v>0</v>
      </c>
      <c r="D39" s="14">
        <f>nota_077!D9+nota_077!D19-nota_077!D32</f>
        <v>0</v>
      </c>
      <c r="E39" s="15"/>
    </row>
    <row r="40" spans="1:5" ht="45" x14ac:dyDescent="0.25">
      <c r="A40" s="2"/>
      <c r="B40" s="5" t="s">
        <v>1120</v>
      </c>
      <c r="C40" s="13">
        <v>0</v>
      </c>
      <c r="D40" s="13">
        <v>0</v>
      </c>
      <c r="E40" s="15"/>
    </row>
    <row r="41" spans="1:5" x14ac:dyDescent="0.25">
      <c r="A41" s="1"/>
      <c r="B41" s="11"/>
      <c r="C41" s="11"/>
      <c r="D41" s="11"/>
      <c r="E41" s="1"/>
    </row>
    <row r="42" spans="1:5" x14ac:dyDescent="0.25">
      <c r="A42" s="1"/>
      <c r="B42" s="17" t="s">
        <v>502</v>
      </c>
      <c r="C42" s="17"/>
      <c r="D42" s="17"/>
      <c r="E42" s="1"/>
    </row>
    <row r="43" spans="1:5" x14ac:dyDescent="0.25">
      <c r="A43" s="2"/>
      <c r="B43" s="109"/>
      <c r="C43" s="105"/>
      <c r="D43" s="105"/>
      <c r="E43" s="15"/>
    </row>
    <row r="44" spans="1:5" x14ac:dyDescent="0.25">
      <c r="A44" s="1"/>
      <c r="B44" s="11"/>
      <c r="C44" s="11"/>
      <c r="D44" s="11"/>
      <c r="E44" s="1"/>
    </row>
  </sheetData>
  <mergeCells count="2">
    <mergeCell ref="B3:D3"/>
    <mergeCell ref="B43:D43"/>
  </mergeCells>
  <pageMargins left="0.7" right="0.7" top="0.75" bottom="0.75" header="0.3" footer="0.3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400-000000000000}">
  <dimension ref="A1:H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4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248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403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45" x14ac:dyDescent="0.25">
      <c r="A5" s="2"/>
      <c r="B5" s="4"/>
      <c r="C5" s="4" t="s">
        <v>1124</v>
      </c>
      <c r="D5" s="4" t="s">
        <v>1125</v>
      </c>
      <c r="E5" s="4" t="s">
        <v>1126</v>
      </c>
      <c r="F5" s="4" t="s">
        <v>1078</v>
      </c>
      <c r="G5" s="4" t="s">
        <v>1127</v>
      </c>
      <c r="H5" s="15"/>
    </row>
    <row r="6" spans="1:8" x14ac:dyDescent="0.25">
      <c r="A6" s="2"/>
      <c r="B6" s="16" t="s">
        <v>1121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5"/>
    </row>
    <row r="7" spans="1:8" x14ac:dyDescent="0.25">
      <c r="A7" s="2"/>
      <c r="B7" s="24" t="s">
        <v>1122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5"/>
    </row>
    <row r="8" spans="1:8" x14ac:dyDescent="0.25">
      <c r="A8" s="2"/>
      <c r="B8" s="24" t="s">
        <v>1123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5"/>
    </row>
    <row r="9" spans="1:8" x14ac:dyDescent="0.25">
      <c r="A9" s="1"/>
      <c r="B9" s="11"/>
      <c r="C9" s="11"/>
      <c r="D9" s="11"/>
      <c r="E9" s="11"/>
      <c r="F9" s="11"/>
      <c r="G9" s="11"/>
      <c r="H9" s="1"/>
    </row>
    <row r="10" spans="1:8" x14ac:dyDescent="0.25">
      <c r="A10" s="1"/>
      <c r="B10" s="17" t="s">
        <v>502</v>
      </c>
      <c r="C10" s="17"/>
      <c r="D10" s="17"/>
      <c r="E10" s="17"/>
      <c r="F10" s="17"/>
      <c r="G10" s="17"/>
      <c r="H10" s="1"/>
    </row>
    <row r="11" spans="1:8" x14ac:dyDescent="0.25">
      <c r="A11" s="2"/>
      <c r="B11" s="109"/>
      <c r="C11" s="105"/>
      <c r="D11" s="105"/>
      <c r="E11" s="105"/>
      <c r="F11" s="105"/>
      <c r="G11" s="105"/>
      <c r="H11" s="15"/>
    </row>
    <row r="12" spans="1:8" x14ac:dyDescent="0.25">
      <c r="A12" s="1"/>
      <c r="B12" s="11"/>
      <c r="C12" s="11"/>
      <c r="D12" s="11"/>
      <c r="E12" s="11"/>
      <c r="F12" s="11"/>
      <c r="G12" s="11"/>
      <c r="H12" s="1"/>
    </row>
  </sheetData>
  <mergeCells count="2">
    <mergeCell ref="B3:G3"/>
    <mergeCell ref="B11:G11"/>
  </mergeCells>
  <pageMargins left="0.7" right="0.7" top="0.75" bottom="0.75" header="0.3" footer="0.3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500-000000000000}">
  <dimension ref="A1:E12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249</v>
      </c>
      <c r="C2" s="23"/>
      <c r="D2" s="23"/>
      <c r="E2" s="1"/>
    </row>
    <row r="3" spans="1:5" x14ac:dyDescent="0.25">
      <c r="A3" s="1"/>
      <c r="B3" s="106" t="s">
        <v>404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16" t="s">
        <v>1128</v>
      </c>
      <c r="C6" s="14">
        <v>0</v>
      </c>
      <c r="D6" s="14">
        <v>0</v>
      </c>
      <c r="E6" s="15"/>
    </row>
    <row r="7" spans="1:5" x14ac:dyDescent="0.25">
      <c r="A7" s="2"/>
      <c r="B7" s="16" t="s">
        <v>1129</v>
      </c>
      <c r="C7" s="14">
        <v>0</v>
      </c>
      <c r="D7" s="14">
        <v>0</v>
      </c>
      <c r="E7" s="15"/>
    </row>
    <row r="8" spans="1:5" x14ac:dyDescent="0.25">
      <c r="A8" s="2"/>
      <c r="B8" s="16" t="s">
        <v>1130</v>
      </c>
      <c r="C8" s="14">
        <v>0</v>
      </c>
      <c r="D8" s="14">
        <v>0</v>
      </c>
      <c r="E8" s="15"/>
    </row>
    <row r="9" spans="1:5" x14ac:dyDescent="0.25">
      <c r="A9" s="1"/>
      <c r="B9" s="11"/>
      <c r="C9" s="11"/>
      <c r="D9" s="11"/>
      <c r="E9" s="1"/>
    </row>
    <row r="10" spans="1:5" x14ac:dyDescent="0.25">
      <c r="A10" s="1"/>
      <c r="B10" s="17" t="s">
        <v>502</v>
      </c>
      <c r="C10" s="17"/>
      <c r="D10" s="17"/>
      <c r="E10" s="1"/>
    </row>
    <row r="11" spans="1:5" x14ac:dyDescent="0.25">
      <c r="A11" s="2"/>
      <c r="B11" s="109"/>
      <c r="C11" s="105"/>
      <c r="D11" s="105"/>
      <c r="E11" s="15"/>
    </row>
    <row r="12" spans="1:5" x14ac:dyDescent="0.25">
      <c r="A12" s="1"/>
      <c r="B12" s="11"/>
      <c r="C12" s="11"/>
      <c r="D12" s="11"/>
      <c r="E12" s="1"/>
    </row>
  </sheetData>
  <mergeCells count="2">
    <mergeCell ref="B3:D3"/>
    <mergeCell ref="B11:D11"/>
  </mergeCells>
  <pageMargins left="0.7" right="0.7" top="0.75" bottom="0.75" header="0.3" footer="0.3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6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28.7109375" customWidth="1"/>
    <col min="3" max="3" width="20.7109375" customWidth="1"/>
    <col min="4" max="4" width="40.7109375" customWidth="1"/>
    <col min="5" max="8" width="20.7109375" customWidth="1"/>
    <col min="9" max="9" width="4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250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405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165" x14ac:dyDescent="0.25">
      <c r="A5" s="2"/>
      <c r="B5" s="4" t="s">
        <v>1131</v>
      </c>
      <c r="C5" s="4" t="s">
        <v>1134</v>
      </c>
      <c r="D5" s="4" t="s">
        <v>1135</v>
      </c>
      <c r="E5" s="4" t="s">
        <v>1136</v>
      </c>
      <c r="F5" s="4" t="s">
        <v>1137</v>
      </c>
      <c r="G5" s="4" t="s">
        <v>1138</v>
      </c>
      <c r="H5" s="4" t="s">
        <v>1139</v>
      </c>
      <c r="I5" s="4" t="s">
        <v>555</v>
      </c>
      <c r="J5" s="15"/>
    </row>
    <row r="6" spans="1:10" x14ac:dyDescent="0.25">
      <c r="A6" s="2"/>
      <c r="B6" s="24" t="s">
        <v>2</v>
      </c>
      <c r="C6" s="16"/>
      <c r="D6" s="16"/>
      <c r="E6" s="16"/>
      <c r="F6" s="14">
        <v>0</v>
      </c>
      <c r="G6" s="14">
        <v>0</v>
      </c>
      <c r="H6" s="16"/>
      <c r="I6" s="16"/>
      <c r="J6" s="15"/>
    </row>
    <row r="7" spans="1:10" ht="30" x14ac:dyDescent="0.25">
      <c r="A7" s="2"/>
      <c r="B7" s="24" t="s">
        <v>3</v>
      </c>
      <c r="C7" s="16"/>
      <c r="D7" s="16"/>
      <c r="E7" s="16"/>
      <c r="F7" s="14">
        <v>0</v>
      </c>
      <c r="G7" s="14">
        <v>0</v>
      </c>
      <c r="H7" s="16"/>
      <c r="I7" s="16"/>
      <c r="J7" s="15"/>
    </row>
    <row r="8" spans="1:10" ht="30" x14ac:dyDescent="0.25">
      <c r="A8" s="2"/>
      <c r="B8" s="18" t="s">
        <v>4</v>
      </c>
      <c r="C8" s="16"/>
      <c r="D8" s="16"/>
      <c r="E8" s="16"/>
      <c r="F8" s="14">
        <v>0</v>
      </c>
      <c r="G8" s="14">
        <v>0</v>
      </c>
      <c r="H8" s="16"/>
      <c r="I8" s="16"/>
      <c r="J8" s="15"/>
    </row>
    <row r="9" spans="1:10" x14ac:dyDescent="0.25">
      <c r="A9" s="2"/>
      <c r="B9" s="24" t="s">
        <v>5</v>
      </c>
      <c r="C9" s="16"/>
      <c r="D9" s="16"/>
      <c r="E9" s="16"/>
      <c r="F9" s="14">
        <v>0</v>
      </c>
      <c r="G9" s="14">
        <v>0</v>
      </c>
      <c r="H9" s="16"/>
      <c r="I9" s="16"/>
      <c r="J9" s="15"/>
    </row>
    <row r="10" spans="1:10" x14ac:dyDescent="0.25">
      <c r="A10" s="2"/>
      <c r="B10" s="24" t="s">
        <v>6</v>
      </c>
      <c r="C10" s="16"/>
      <c r="D10" s="16"/>
      <c r="E10" s="16"/>
      <c r="F10" s="14">
        <v>0</v>
      </c>
      <c r="G10" s="14">
        <v>0</v>
      </c>
      <c r="H10" s="16"/>
      <c r="I10" s="16"/>
      <c r="J10" s="15"/>
    </row>
    <row r="11" spans="1:10" ht="45" x14ac:dyDescent="0.25">
      <c r="A11" s="2"/>
      <c r="B11" s="24" t="s">
        <v>1132</v>
      </c>
      <c r="C11" s="16"/>
      <c r="D11" s="16"/>
      <c r="E11" s="16"/>
      <c r="F11" s="14">
        <v>0</v>
      </c>
      <c r="G11" s="14">
        <v>0</v>
      </c>
      <c r="H11" s="16"/>
      <c r="I11" s="16"/>
      <c r="J11" s="15"/>
    </row>
    <row r="12" spans="1:10" x14ac:dyDescent="0.25">
      <c r="A12" s="2"/>
      <c r="B12" s="24" t="s">
        <v>1133</v>
      </c>
      <c r="C12" s="16"/>
      <c r="D12" s="16"/>
      <c r="E12" s="16"/>
      <c r="F12" s="14">
        <v>0</v>
      </c>
      <c r="G12" s="14">
        <v>0</v>
      </c>
      <c r="H12" s="16"/>
      <c r="I12" s="16"/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109"/>
      <c r="C15" s="105"/>
      <c r="D15" s="105"/>
      <c r="E15" s="105"/>
      <c r="F15" s="105"/>
      <c r="G15" s="105"/>
      <c r="H15" s="105"/>
      <c r="I15" s="105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700-000000000000}">
  <dimension ref="A1:G15"/>
  <sheetViews>
    <sheetView topLeftCell="C1" workbookViewId="0">
      <selection activeCell="G31" sqref="G31"/>
    </sheetView>
  </sheetViews>
  <sheetFormatPr defaultRowHeight="15" x14ac:dyDescent="0.25"/>
  <cols>
    <col min="1" max="1" width="2.7109375" customWidth="1"/>
    <col min="2" max="2" width="124.71093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251</v>
      </c>
      <c r="C2" s="23"/>
      <c r="D2" s="23"/>
      <c r="E2" s="23"/>
      <c r="F2" s="23"/>
      <c r="G2" s="1"/>
    </row>
    <row r="3" spans="1:7" x14ac:dyDescent="0.25">
      <c r="A3" s="1"/>
      <c r="B3" s="106" t="s">
        <v>406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x14ac:dyDescent="0.25">
      <c r="A5" s="2"/>
      <c r="B5" s="110" t="s">
        <v>1140</v>
      </c>
      <c r="C5" s="112" t="s">
        <v>1141</v>
      </c>
      <c r="D5" s="113"/>
      <c r="E5" s="113"/>
      <c r="F5" s="113"/>
      <c r="G5" s="15"/>
    </row>
    <row r="6" spans="1:7" x14ac:dyDescent="0.25">
      <c r="A6" s="2"/>
      <c r="B6" s="111"/>
      <c r="C6" s="4" t="s">
        <v>654</v>
      </c>
      <c r="D6" s="4" t="s">
        <v>657</v>
      </c>
      <c r="E6" s="4" t="s">
        <v>1142</v>
      </c>
      <c r="F6" s="4" t="s">
        <v>659</v>
      </c>
      <c r="G6" s="15"/>
    </row>
    <row r="7" spans="1:7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5"/>
    </row>
    <row r="8" spans="1:7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5"/>
    </row>
    <row r="9" spans="1:7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5"/>
    </row>
    <row r="10" spans="1:7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5"/>
    </row>
    <row r="11" spans="1:7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5"/>
    </row>
    <row r="12" spans="1:7" x14ac:dyDescent="0.25">
      <c r="A12" s="1"/>
      <c r="B12" s="11"/>
      <c r="C12" s="11"/>
      <c r="D12" s="11"/>
      <c r="E12" s="11"/>
      <c r="F12" s="11"/>
      <c r="G12" s="1"/>
    </row>
    <row r="13" spans="1:7" x14ac:dyDescent="0.25">
      <c r="A13" s="1"/>
      <c r="B13" s="17" t="s">
        <v>502</v>
      </c>
      <c r="C13" s="17"/>
      <c r="D13" s="17"/>
      <c r="E13" s="17"/>
      <c r="F13" s="17"/>
      <c r="G13" s="1"/>
    </row>
    <row r="14" spans="1:7" x14ac:dyDescent="0.25">
      <c r="A14" s="2"/>
      <c r="B14" s="109"/>
      <c r="C14" s="105"/>
      <c r="D14" s="105"/>
      <c r="E14" s="105"/>
      <c r="F14" s="105"/>
      <c r="G14" s="15"/>
    </row>
    <row r="15" spans="1:7" x14ac:dyDescent="0.25">
      <c r="A15" s="1"/>
      <c r="B15" s="11"/>
      <c r="C15" s="11"/>
      <c r="D15" s="11"/>
      <c r="E15" s="11"/>
      <c r="F15" s="11"/>
      <c r="G15" s="1"/>
    </row>
  </sheetData>
  <mergeCells count="4">
    <mergeCell ref="B3:F3"/>
    <mergeCell ref="B5:B6"/>
    <mergeCell ref="B14:F14"/>
    <mergeCell ref="C5:F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58"/>
  <sheetViews>
    <sheetView workbookViewId="0">
      <selection activeCell="D114" sqref="D114"/>
    </sheetView>
  </sheetViews>
  <sheetFormatPr defaultRowHeight="15" x14ac:dyDescent="0.25"/>
  <cols>
    <col min="1" max="1" width="2.7109375" customWidth="1"/>
    <col min="2" max="2" width="3.7109375" customWidth="1"/>
    <col min="3" max="3" width="10.7109375" customWidth="1"/>
    <col min="4" max="4" width="142.7109375" customWidth="1"/>
    <col min="5" max="5" width="2.7109375" customWidth="1"/>
  </cols>
  <sheetData>
    <row r="1" spans="1:5" x14ac:dyDescent="0.25">
      <c r="A1" s="22"/>
      <c r="B1" s="22"/>
      <c r="C1" s="22"/>
      <c r="D1" s="1"/>
      <c r="E1" s="1"/>
    </row>
    <row r="2" spans="1:5" x14ac:dyDescent="0.25">
      <c r="A2" s="22"/>
      <c r="B2" s="106" t="s">
        <v>171</v>
      </c>
      <c r="C2" s="105"/>
      <c r="D2" s="105"/>
      <c r="E2" s="1"/>
    </row>
    <row r="4" spans="1:5" x14ac:dyDescent="0.25">
      <c r="A4" s="1"/>
      <c r="B4" s="1"/>
      <c r="C4" s="1" t="s">
        <v>172</v>
      </c>
      <c r="D4" s="30" t="s">
        <v>327</v>
      </c>
      <c r="E4" s="1"/>
    </row>
    <row r="5" spans="1:5" x14ac:dyDescent="0.25">
      <c r="A5" s="1"/>
      <c r="B5" s="1"/>
      <c r="C5" s="1" t="s">
        <v>173</v>
      </c>
      <c r="D5" s="1" t="s">
        <v>328</v>
      </c>
      <c r="E5" s="1"/>
    </row>
    <row r="6" spans="1:5" x14ac:dyDescent="0.25">
      <c r="A6" s="1"/>
      <c r="B6" s="1"/>
      <c r="C6" s="1" t="s">
        <v>174</v>
      </c>
      <c r="D6" s="1" t="s">
        <v>329</v>
      </c>
      <c r="E6" s="1"/>
    </row>
    <row r="7" spans="1:5" x14ac:dyDescent="0.25">
      <c r="A7" s="1"/>
      <c r="B7" s="1"/>
      <c r="C7" s="1" t="s">
        <v>175</v>
      </c>
      <c r="D7" s="30" t="s">
        <v>330</v>
      </c>
      <c r="E7" s="1"/>
    </row>
    <row r="8" spans="1:5" x14ac:dyDescent="0.25">
      <c r="A8" s="1"/>
      <c r="B8" s="1"/>
      <c r="C8" s="1" t="s">
        <v>176</v>
      </c>
      <c r="D8" s="30" t="s">
        <v>331</v>
      </c>
      <c r="E8" s="1"/>
    </row>
    <row r="9" spans="1:5" x14ac:dyDescent="0.25">
      <c r="A9" s="1"/>
      <c r="B9" s="1"/>
      <c r="C9" s="1" t="s">
        <v>177</v>
      </c>
      <c r="D9" s="1" t="s">
        <v>332</v>
      </c>
      <c r="E9" s="1"/>
    </row>
    <row r="10" spans="1:5" x14ac:dyDescent="0.25">
      <c r="A10" s="1"/>
      <c r="B10" s="1"/>
      <c r="C10" s="1" t="s">
        <v>178</v>
      </c>
      <c r="D10" s="1" t="s">
        <v>333</v>
      </c>
      <c r="E10" s="1"/>
    </row>
    <row r="11" spans="1:5" x14ac:dyDescent="0.25">
      <c r="A11" s="1"/>
      <c r="B11" s="1"/>
      <c r="C11" s="1" t="s">
        <v>179</v>
      </c>
      <c r="D11" s="30" t="s">
        <v>334</v>
      </c>
      <c r="E11" s="1"/>
    </row>
    <row r="12" spans="1:5" x14ac:dyDescent="0.25">
      <c r="A12" s="1"/>
      <c r="B12" s="1"/>
      <c r="C12" s="1" t="s">
        <v>180</v>
      </c>
      <c r="D12" s="1" t="s">
        <v>335</v>
      </c>
      <c r="E12" s="1"/>
    </row>
    <row r="13" spans="1:5" x14ac:dyDescent="0.25">
      <c r="A13" s="1"/>
      <c r="B13" s="1"/>
      <c r="C13" s="1" t="s">
        <v>181</v>
      </c>
      <c r="D13" s="1" t="s">
        <v>336</v>
      </c>
      <c r="E13" s="1"/>
    </row>
    <row r="14" spans="1:5" x14ac:dyDescent="0.25">
      <c r="A14" s="1"/>
      <c r="B14" s="1"/>
      <c r="C14" s="1" t="s">
        <v>182</v>
      </c>
      <c r="D14" s="1" t="s">
        <v>337</v>
      </c>
      <c r="E14" s="1"/>
    </row>
    <row r="15" spans="1:5" x14ac:dyDescent="0.25">
      <c r="A15" s="1"/>
      <c r="B15" s="1"/>
      <c r="C15" s="1" t="s">
        <v>183</v>
      </c>
      <c r="D15" s="30" t="s">
        <v>338</v>
      </c>
      <c r="E15" s="1"/>
    </row>
    <row r="16" spans="1:5" x14ac:dyDescent="0.25">
      <c r="A16" s="1"/>
      <c r="B16" s="1"/>
      <c r="C16" s="1" t="s">
        <v>184</v>
      </c>
      <c r="D16" s="30" t="s">
        <v>339</v>
      </c>
      <c r="E16" s="1"/>
    </row>
    <row r="17" spans="1:5" x14ac:dyDescent="0.25">
      <c r="A17" s="1"/>
      <c r="B17" s="1"/>
      <c r="C17" s="1" t="s">
        <v>185</v>
      </c>
      <c r="D17" s="1" t="s">
        <v>340</v>
      </c>
      <c r="E17" s="1"/>
    </row>
    <row r="18" spans="1:5" ht="30" x14ac:dyDescent="0.25">
      <c r="A18" s="1"/>
      <c r="B18" s="1"/>
      <c r="C18" s="1" t="s">
        <v>186</v>
      </c>
      <c r="D18" s="1" t="s">
        <v>341</v>
      </c>
      <c r="E18" s="1"/>
    </row>
    <row r="19" spans="1:5" x14ac:dyDescent="0.25">
      <c r="A19" s="1"/>
      <c r="B19" s="1"/>
      <c r="C19" s="1" t="s">
        <v>187</v>
      </c>
      <c r="D19" s="30" t="s">
        <v>342</v>
      </c>
      <c r="E19" s="1"/>
    </row>
    <row r="20" spans="1:5" x14ac:dyDescent="0.25">
      <c r="A20" s="1"/>
      <c r="B20" s="1"/>
      <c r="C20" s="1" t="s">
        <v>188</v>
      </c>
      <c r="D20" s="30" t="s">
        <v>343</v>
      </c>
      <c r="E20" s="1"/>
    </row>
    <row r="21" spans="1:5" x14ac:dyDescent="0.25">
      <c r="A21" s="1"/>
      <c r="B21" s="1"/>
      <c r="C21" s="1" t="s">
        <v>189</v>
      </c>
      <c r="D21" s="30" t="s">
        <v>344</v>
      </c>
      <c r="E21" s="1"/>
    </row>
    <row r="22" spans="1:5" x14ac:dyDescent="0.25">
      <c r="A22" s="1"/>
      <c r="B22" s="1"/>
      <c r="C22" s="1" t="s">
        <v>190</v>
      </c>
      <c r="D22" s="30" t="s">
        <v>345</v>
      </c>
      <c r="E22" s="1"/>
    </row>
    <row r="23" spans="1:5" x14ac:dyDescent="0.25">
      <c r="A23" s="1"/>
      <c r="B23" s="1"/>
      <c r="C23" s="1" t="s">
        <v>191</v>
      </c>
      <c r="D23" s="1" t="s">
        <v>346</v>
      </c>
      <c r="E23" s="1"/>
    </row>
    <row r="24" spans="1:5" x14ac:dyDescent="0.25">
      <c r="A24" s="1"/>
      <c r="B24" s="1"/>
      <c r="C24" s="1" t="s">
        <v>192</v>
      </c>
      <c r="D24" s="30" t="s">
        <v>347</v>
      </c>
      <c r="E24" s="1"/>
    </row>
    <row r="25" spans="1:5" x14ac:dyDescent="0.25">
      <c r="A25" s="1"/>
      <c r="B25" s="1"/>
      <c r="C25" s="1" t="s">
        <v>193</v>
      </c>
      <c r="D25" s="30" t="s">
        <v>348</v>
      </c>
      <c r="E25" s="1"/>
    </row>
    <row r="26" spans="1:5" x14ac:dyDescent="0.25">
      <c r="A26" s="1"/>
      <c r="B26" s="1"/>
      <c r="C26" s="1" t="s">
        <v>194</v>
      </c>
      <c r="D26" s="30" t="s">
        <v>349</v>
      </c>
      <c r="E26" s="1"/>
    </row>
    <row r="27" spans="1:5" x14ac:dyDescent="0.25">
      <c r="A27" s="1"/>
      <c r="B27" s="1"/>
      <c r="C27" s="1" t="s">
        <v>195</v>
      </c>
      <c r="D27" s="30" t="s">
        <v>350</v>
      </c>
      <c r="E27" s="1"/>
    </row>
    <row r="28" spans="1:5" x14ac:dyDescent="0.25">
      <c r="A28" s="1"/>
      <c r="B28" s="1"/>
      <c r="C28" s="1" t="s">
        <v>196</v>
      </c>
      <c r="D28" s="30" t="s">
        <v>351</v>
      </c>
      <c r="E28" s="1"/>
    </row>
    <row r="29" spans="1:5" x14ac:dyDescent="0.25">
      <c r="A29" s="1"/>
      <c r="B29" s="1"/>
      <c r="C29" s="1" t="s">
        <v>197</v>
      </c>
      <c r="D29" s="1" t="s">
        <v>352</v>
      </c>
      <c r="E29" s="1"/>
    </row>
    <row r="30" spans="1:5" x14ac:dyDescent="0.25">
      <c r="A30" s="1"/>
      <c r="B30" s="1"/>
      <c r="C30" s="1" t="s">
        <v>198</v>
      </c>
      <c r="D30" s="1" t="s">
        <v>353</v>
      </c>
      <c r="E30" s="1"/>
    </row>
    <row r="31" spans="1:5" x14ac:dyDescent="0.25">
      <c r="A31" s="1"/>
      <c r="B31" s="1"/>
      <c r="C31" s="1" t="s">
        <v>199</v>
      </c>
      <c r="D31" s="1" t="s">
        <v>354</v>
      </c>
      <c r="E31" s="1"/>
    </row>
    <row r="32" spans="1:5" x14ac:dyDescent="0.25">
      <c r="A32" s="1"/>
      <c r="B32" s="1"/>
      <c r="C32" s="1" t="s">
        <v>200</v>
      </c>
      <c r="D32" s="1" t="s">
        <v>355</v>
      </c>
      <c r="E32" s="1"/>
    </row>
    <row r="33" spans="1:5" x14ac:dyDescent="0.25">
      <c r="A33" s="1"/>
      <c r="B33" s="1"/>
      <c r="C33" s="1" t="s">
        <v>201</v>
      </c>
      <c r="D33" s="1" t="s">
        <v>356</v>
      </c>
      <c r="E33" s="1"/>
    </row>
    <row r="34" spans="1:5" x14ac:dyDescent="0.25">
      <c r="A34" s="1"/>
      <c r="B34" s="1"/>
      <c r="C34" s="1" t="s">
        <v>202</v>
      </c>
      <c r="D34" s="1" t="s">
        <v>357</v>
      </c>
      <c r="E34" s="1"/>
    </row>
    <row r="35" spans="1:5" x14ac:dyDescent="0.25">
      <c r="A35" s="1"/>
      <c r="B35" s="1"/>
      <c r="C35" s="1" t="s">
        <v>203</v>
      </c>
      <c r="D35" s="1" t="s">
        <v>358</v>
      </c>
      <c r="E35" s="1"/>
    </row>
    <row r="36" spans="1:5" x14ac:dyDescent="0.25">
      <c r="A36" s="1"/>
      <c r="B36" s="1"/>
      <c r="C36" s="1" t="s">
        <v>204</v>
      </c>
      <c r="D36" s="1" t="s">
        <v>359</v>
      </c>
      <c r="E36" s="1"/>
    </row>
    <row r="37" spans="1:5" x14ac:dyDescent="0.25">
      <c r="A37" s="1"/>
      <c r="B37" s="1"/>
      <c r="C37" s="1" t="s">
        <v>205</v>
      </c>
      <c r="D37" s="1" t="s">
        <v>360</v>
      </c>
      <c r="E37" s="1"/>
    </row>
    <row r="38" spans="1:5" x14ac:dyDescent="0.25">
      <c r="A38" s="1"/>
      <c r="B38" s="1"/>
      <c r="C38" s="1" t="s">
        <v>206</v>
      </c>
      <c r="D38" s="1" t="s">
        <v>361</v>
      </c>
      <c r="E38" s="1"/>
    </row>
    <row r="39" spans="1:5" x14ac:dyDescent="0.25">
      <c r="A39" s="1"/>
      <c r="B39" s="1"/>
      <c r="C39" s="1" t="s">
        <v>207</v>
      </c>
      <c r="D39" s="1" t="s">
        <v>362</v>
      </c>
      <c r="E39" s="1"/>
    </row>
    <row r="40" spans="1:5" x14ac:dyDescent="0.25">
      <c r="A40" s="1"/>
      <c r="B40" s="1"/>
      <c r="C40" s="1" t="s">
        <v>208</v>
      </c>
      <c r="D40" s="1" t="s">
        <v>363</v>
      </c>
      <c r="E40" s="1"/>
    </row>
    <row r="41" spans="1:5" x14ac:dyDescent="0.25">
      <c r="A41" s="1"/>
      <c r="B41" s="1"/>
      <c r="C41" s="1" t="s">
        <v>209</v>
      </c>
      <c r="D41" s="1" t="s">
        <v>364</v>
      </c>
      <c r="E41" s="1"/>
    </row>
    <row r="42" spans="1:5" x14ac:dyDescent="0.25">
      <c r="A42" s="1"/>
      <c r="B42" s="1"/>
      <c r="C42" s="1" t="s">
        <v>210</v>
      </c>
      <c r="D42" s="1" t="s">
        <v>365</v>
      </c>
      <c r="E42" s="1"/>
    </row>
    <row r="43" spans="1:5" x14ac:dyDescent="0.25">
      <c r="A43" s="1"/>
      <c r="B43" s="1"/>
      <c r="C43" s="1" t="s">
        <v>211</v>
      </c>
      <c r="D43" s="1" t="s">
        <v>366</v>
      </c>
      <c r="E43" s="1"/>
    </row>
    <row r="44" spans="1:5" x14ac:dyDescent="0.25">
      <c r="A44" s="1"/>
      <c r="B44" s="1"/>
      <c r="C44" s="1" t="s">
        <v>212</v>
      </c>
      <c r="D44" s="1" t="s">
        <v>367</v>
      </c>
      <c r="E44" s="1"/>
    </row>
    <row r="45" spans="1:5" x14ac:dyDescent="0.25">
      <c r="A45" s="1"/>
      <c r="B45" s="1"/>
      <c r="C45" s="1" t="s">
        <v>213</v>
      </c>
      <c r="D45" s="1" t="s">
        <v>368</v>
      </c>
      <c r="E45" s="1"/>
    </row>
    <row r="46" spans="1:5" x14ac:dyDescent="0.25">
      <c r="A46" s="1"/>
      <c r="B46" s="1"/>
      <c r="C46" s="1" t="s">
        <v>214</v>
      </c>
      <c r="D46" s="1" t="s">
        <v>369</v>
      </c>
      <c r="E46" s="1"/>
    </row>
    <row r="47" spans="1:5" x14ac:dyDescent="0.25">
      <c r="A47" s="1"/>
      <c r="B47" s="1"/>
      <c r="C47" s="1" t="s">
        <v>215</v>
      </c>
      <c r="D47" s="1" t="s">
        <v>370</v>
      </c>
      <c r="E47" s="1"/>
    </row>
    <row r="48" spans="1:5" x14ac:dyDescent="0.25">
      <c r="A48" s="1"/>
      <c r="B48" s="1"/>
      <c r="C48" s="1" t="s">
        <v>216</v>
      </c>
      <c r="D48" s="1" t="s">
        <v>371</v>
      </c>
      <c r="E48" s="1"/>
    </row>
    <row r="49" spans="1:5" ht="30" x14ac:dyDescent="0.25">
      <c r="A49" s="1"/>
      <c r="B49" s="1"/>
      <c r="C49" s="1" t="s">
        <v>217</v>
      </c>
      <c r="D49" s="1" t="s">
        <v>372</v>
      </c>
      <c r="E49" s="1"/>
    </row>
    <row r="50" spans="1:5" ht="30" x14ac:dyDescent="0.25">
      <c r="A50" s="1"/>
      <c r="B50" s="1"/>
      <c r="C50" s="1" t="s">
        <v>218</v>
      </c>
      <c r="D50" s="1" t="s">
        <v>373</v>
      </c>
      <c r="E50" s="1"/>
    </row>
    <row r="51" spans="1:5" x14ac:dyDescent="0.25">
      <c r="A51" s="1"/>
      <c r="B51" s="1"/>
      <c r="C51" s="1" t="s">
        <v>219</v>
      </c>
      <c r="D51" s="1" t="s">
        <v>374</v>
      </c>
      <c r="E51" s="1"/>
    </row>
    <row r="52" spans="1:5" x14ac:dyDescent="0.25">
      <c r="A52" s="1"/>
      <c r="B52" s="1"/>
      <c r="C52" s="1" t="s">
        <v>220</v>
      </c>
      <c r="D52" s="1" t="s">
        <v>375</v>
      </c>
      <c r="E52" s="1"/>
    </row>
    <row r="53" spans="1:5" x14ac:dyDescent="0.25">
      <c r="A53" s="1"/>
      <c r="B53" s="1"/>
      <c r="C53" s="1" t="s">
        <v>221</v>
      </c>
      <c r="D53" s="1" t="s">
        <v>376</v>
      </c>
      <c r="E53" s="1"/>
    </row>
    <row r="54" spans="1:5" x14ac:dyDescent="0.25">
      <c r="A54" s="1"/>
      <c r="B54" s="1"/>
      <c r="C54" s="1" t="s">
        <v>222</v>
      </c>
      <c r="D54" s="1" t="s">
        <v>377</v>
      </c>
      <c r="E54" s="1"/>
    </row>
    <row r="55" spans="1:5" x14ac:dyDescent="0.25">
      <c r="A55" s="1"/>
      <c r="B55" s="1"/>
      <c r="C55" s="1" t="s">
        <v>223</v>
      </c>
      <c r="D55" s="1" t="s">
        <v>378</v>
      </c>
      <c r="E55" s="1"/>
    </row>
    <row r="56" spans="1:5" x14ac:dyDescent="0.25">
      <c r="A56" s="1"/>
      <c r="B56" s="1"/>
      <c r="C56" s="1" t="s">
        <v>224</v>
      </c>
      <c r="D56" s="1" t="s">
        <v>379</v>
      </c>
      <c r="E56" s="1"/>
    </row>
    <row r="57" spans="1:5" x14ac:dyDescent="0.25">
      <c r="A57" s="1"/>
      <c r="B57" s="1"/>
      <c r="C57" s="1" t="s">
        <v>225</v>
      </c>
      <c r="D57" s="1" t="s">
        <v>380</v>
      </c>
      <c r="E57" s="1"/>
    </row>
    <row r="58" spans="1:5" x14ac:dyDescent="0.25">
      <c r="A58" s="1"/>
      <c r="B58" s="1"/>
      <c r="C58" s="1" t="s">
        <v>226</v>
      </c>
      <c r="D58" s="1" t="s">
        <v>381</v>
      </c>
      <c r="E58" s="1"/>
    </row>
    <row r="59" spans="1:5" x14ac:dyDescent="0.25">
      <c r="A59" s="1"/>
      <c r="B59" s="1"/>
      <c r="C59" s="1" t="s">
        <v>227</v>
      </c>
      <c r="D59" s="1" t="s">
        <v>382</v>
      </c>
      <c r="E59" s="1"/>
    </row>
    <row r="60" spans="1:5" x14ac:dyDescent="0.25">
      <c r="A60" s="1"/>
      <c r="B60" s="1"/>
      <c r="C60" s="1" t="s">
        <v>228</v>
      </c>
      <c r="D60" s="1" t="s">
        <v>383</v>
      </c>
      <c r="E60" s="1"/>
    </row>
    <row r="61" spans="1:5" ht="30" x14ac:dyDescent="0.25">
      <c r="A61" s="1"/>
      <c r="B61" s="1"/>
      <c r="C61" s="1" t="s">
        <v>229</v>
      </c>
      <c r="D61" s="1" t="s">
        <v>384</v>
      </c>
      <c r="E61" s="1"/>
    </row>
    <row r="62" spans="1:5" x14ac:dyDescent="0.25">
      <c r="A62" s="1"/>
      <c r="B62" s="1"/>
      <c r="C62" s="1" t="s">
        <v>230</v>
      </c>
      <c r="D62" s="1" t="s">
        <v>385</v>
      </c>
      <c r="E62" s="1"/>
    </row>
    <row r="63" spans="1:5" ht="30" x14ac:dyDescent="0.25">
      <c r="A63" s="1"/>
      <c r="B63" s="1"/>
      <c r="C63" s="1" t="s">
        <v>231</v>
      </c>
      <c r="D63" s="1" t="s">
        <v>386</v>
      </c>
      <c r="E63" s="1"/>
    </row>
    <row r="64" spans="1:5" x14ac:dyDescent="0.25">
      <c r="A64" s="1"/>
      <c r="B64" s="1"/>
      <c r="C64" s="1" t="s">
        <v>232</v>
      </c>
      <c r="D64" s="1" t="s">
        <v>387</v>
      </c>
      <c r="E64" s="1"/>
    </row>
    <row r="65" spans="1:5" x14ac:dyDescent="0.25">
      <c r="A65" s="1"/>
      <c r="B65" s="1"/>
      <c r="C65" s="1" t="s">
        <v>233</v>
      </c>
      <c r="D65" s="1" t="s">
        <v>388</v>
      </c>
      <c r="E65" s="1"/>
    </row>
    <row r="66" spans="1:5" x14ac:dyDescent="0.25">
      <c r="A66" s="1"/>
      <c r="B66" s="1"/>
      <c r="C66" s="1" t="s">
        <v>234</v>
      </c>
      <c r="D66" s="1" t="s">
        <v>389</v>
      </c>
      <c r="E66" s="1"/>
    </row>
    <row r="67" spans="1:5" x14ac:dyDescent="0.25">
      <c r="A67" s="1"/>
      <c r="B67" s="1"/>
      <c r="C67" s="1" t="s">
        <v>235</v>
      </c>
      <c r="D67" s="1" t="s">
        <v>390</v>
      </c>
      <c r="E67" s="1"/>
    </row>
    <row r="68" spans="1:5" x14ac:dyDescent="0.25">
      <c r="A68" s="1"/>
      <c r="B68" s="1"/>
      <c r="C68" s="1" t="s">
        <v>236</v>
      </c>
      <c r="D68" s="1" t="s">
        <v>391</v>
      </c>
      <c r="E68" s="1"/>
    </row>
    <row r="69" spans="1:5" ht="30" x14ac:dyDescent="0.25">
      <c r="A69" s="1"/>
      <c r="B69" s="1"/>
      <c r="C69" s="1" t="s">
        <v>237</v>
      </c>
      <c r="D69" s="1" t="s">
        <v>392</v>
      </c>
      <c r="E69" s="1"/>
    </row>
    <row r="70" spans="1:5" ht="30" x14ac:dyDescent="0.25">
      <c r="A70" s="1"/>
      <c r="B70" s="1"/>
      <c r="C70" s="1" t="s">
        <v>238</v>
      </c>
      <c r="D70" s="1" t="s">
        <v>393</v>
      </c>
      <c r="E70" s="1"/>
    </row>
    <row r="71" spans="1:5" x14ac:dyDescent="0.25">
      <c r="A71" s="1"/>
      <c r="B71" s="1"/>
      <c r="C71" s="1" t="s">
        <v>239</v>
      </c>
      <c r="D71" s="1" t="s">
        <v>394</v>
      </c>
      <c r="E71" s="1"/>
    </row>
    <row r="72" spans="1:5" x14ac:dyDescent="0.25">
      <c r="A72" s="1"/>
      <c r="B72" s="1"/>
      <c r="C72" s="1" t="s">
        <v>240</v>
      </c>
      <c r="D72" s="1" t="s">
        <v>395</v>
      </c>
      <c r="E72" s="1"/>
    </row>
    <row r="73" spans="1:5" x14ac:dyDescent="0.25">
      <c r="A73" s="1"/>
      <c r="B73" s="1"/>
      <c r="C73" s="1" t="s">
        <v>241</v>
      </c>
      <c r="D73" s="1" t="s">
        <v>396</v>
      </c>
      <c r="E73" s="1"/>
    </row>
    <row r="74" spans="1:5" x14ac:dyDescent="0.25">
      <c r="A74" s="1"/>
      <c r="B74" s="1"/>
      <c r="C74" s="1" t="s">
        <v>242</v>
      </c>
      <c r="D74" s="1" t="s">
        <v>397</v>
      </c>
      <c r="E74" s="1"/>
    </row>
    <row r="75" spans="1:5" x14ac:dyDescent="0.25">
      <c r="A75" s="1"/>
      <c r="B75" s="1"/>
      <c r="C75" s="1" t="s">
        <v>243</v>
      </c>
      <c r="D75" s="1" t="s">
        <v>398</v>
      </c>
      <c r="E75" s="1"/>
    </row>
    <row r="76" spans="1:5" x14ac:dyDescent="0.25">
      <c r="A76" s="1"/>
      <c r="B76" s="1"/>
      <c r="C76" s="1" t="s">
        <v>244</v>
      </c>
      <c r="D76" s="1" t="s">
        <v>399</v>
      </c>
      <c r="E76" s="1"/>
    </row>
    <row r="77" spans="1:5" x14ac:dyDescent="0.25">
      <c r="A77" s="1"/>
      <c r="B77" s="1"/>
      <c r="C77" s="1" t="s">
        <v>245</v>
      </c>
      <c r="D77" s="1" t="s">
        <v>400</v>
      </c>
      <c r="E77" s="1"/>
    </row>
    <row r="78" spans="1:5" x14ac:dyDescent="0.25">
      <c r="A78" s="1"/>
      <c r="B78" s="1"/>
      <c r="C78" s="1" t="s">
        <v>246</v>
      </c>
      <c r="D78" s="1" t="s">
        <v>401</v>
      </c>
      <c r="E78" s="1"/>
    </row>
    <row r="79" spans="1:5" x14ac:dyDescent="0.25">
      <c r="A79" s="1"/>
      <c r="B79" s="1"/>
      <c r="C79" s="1" t="s">
        <v>247</v>
      </c>
      <c r="D79" s="1" t="s">
        <v>402</v>
      </c>
      <c r="E79" s="1"/>
    </row>
    <row r="80" spans="1:5" x14ac:dyDescent="0.25">
      <c r="A80" s="1"/>
      <c r="B80" s="1"/>
      <c r="C80" s="1" t="s">
        <v>248</v>
      </c>
      <c r="D80" s="1" t="s">
        <v>403</v>
      </c>
      <c r="E80" s="1"/>
    </row>
    <row r="81" spans="1:5" x14ac:dyDescent="0.25">
      <c r="A81" s="1"/>
      <c r="B81" s="1"/>
      <c r="C81" s="1" t="s">
        <v>249</v>
      </c>
      <c r="D81" s="1" t="s">
        <v>404</v>
      </c>
      <c r="E81" s="1"/>
    </row>
    <row r="82" spans="1:5" x14ac:dyDescent="0.25">
      <c r="A82" s="1"/>
      <c r="B82" s="1"/>
      <c r="C82" s="1" t="s">
        <v>250</v>
      </c>
      <c r="D82" s="1" t="s">
        <v>405</v>
      </c>
      <c r="E82" s="1"/>
    </row>
    <row r="83" spans="1:5" x14ac:dyDescent="0.25">
      <c r="A83" s="1"/>
      <c r="B83" s="1"/>
      <c r="C83" s="1" t="s">
        <v>251</v>
      </c>
      <c r="D83" s="1" t="s">
        <v>406</v>
      </c>
      <c r="E83" s="1"/>
    </row>
    <row r="84" spans="1:5" x14ac:dyDescent="0.25">
      <c r="A84" s="1"/>
      <c r="B84" s="1"/>
      <c r="C84" s="1" t="s">
        <v>252</v>
      </c>
      <c r="D84" s="1" t="s">
        <v>407</v>
      </c>
      <c r="E84" s="1"/>
    </row>
    <row r="85" spans="1:5" x14ac:dyDescent="0.25">
      <c r="A85" s="1"/>
      <c r="B85" s="1"/>
      <c r="C85" s="1" t="s">
        <v>253</v>
      </c>
      <c r="D85" s="1" t="s">
        <v>408</v>
      </c>
      <c r="E85" s="1"/>
    </row>
    <row r="86" spans="1:5" x14ac:dyDescent="0.25">
      <c r="A86" s="1"/>
      <c r="B86" s="1"/>
      <c r="C86" s="1" t="s">
        <v>254</v>
      </c>
      <c r="D86" s="1" t="s">
        <v>409</v>
      </c>
      <c r="E86" s="1"/>
    </row>
    <row r="87" spans="1:5" x14ac:dyDescent="0.25">
      <c r="A87" s="1"/>
      <c r="B87" s="1"/>
      <c r="C87" s="1" t="s">
        <v>255</v>
      </c>
      <c r="D87" s="1" t="s">
        <v>410</v>
      </c>
      <c r="E87" s="1"/>
    </row>
    <row r="88" spans="1:5" x14ac:dyDescent="0.25">
      <c r="A88" s="1"/>
      <c r="B88" s="1"/>
      <c r="C88" s="1" t="s">
        <v>256</v>
      </c>
      <c r="D88" s="1" t="s">
        <v>411</v>
      </c>
      <c r="E88" s="1"/>
    </row>
    <row r="89" spans="1:5" x14ac:dyDescent="0.25">
      <c r="A89" s="1"/>
      <c r="B89" s="1"/>
      <c r="C89" s="1" t="s">
        <v>257</v>
      </c>
      <c r="D89" s="1" t="s">
        <v>412</v>
      </c>
      <c r="E89" s="1"/>
    </row>
    <row r="90" spans="1:5" x14ac:dyDescent="0.25">
      <c r="A90" s="1"/>
      <c r="B90" s="1"/>
      <c r="C90" s="1" t="s">
        <v>258</v>
      </c>
      <c r="D90" s="1" t="s">
        <v>413</v>
      </c>
      <c r="E90" s="1"/>
    </row>
    <row r="91" spans="1:5" x14ac:dyDescent="0.25">
      <c r="A91" s="1"/>
      <c r="B91" s="1"/>
      <c r="C91" s="1" t="s">
        <v>259</v>
      </c>
      <c r="D91" s="1" t="s">
        <v>414</v>
      </c>
      <c r="E91" s="1"/>
    </row>
    <row r="92" spans="1:5" x14ac:dyDescent="0.25">
      <c r="A92" s="1"/>
      <c r="B92" s="1"/>
      <c r="C92" s="1" t="s">
        <v>260</v>
      </c>
      <c r="D92" s="1" t="s">
        <v>415</v>
      </c>
      <c r="E92" s="1"/>
    </row>
    <row r="93" spans="1:5" x14ac:dyDescent="0.25">
      <c r="A93" s="1"/>
      <c r="B93" s="1"/>
      <c r="C93" s="1" t="s">
        <v>261</v>
      </c>
      <c r="D93" s="1" t="s">
        <v>416</v>
      </c>
      <c r="E93" s="1"/>
    </row>
    <row r="94" spans="1:5" x14ac:dyDescent="0.25">
      <c r="A94" s="1"/>
      <c r="B94" s="1"/>
      <c r="C94" s="1" t="s">
        <v>262</v>
      </c>
      <c r="D94" s="1" t="s">
        <v>417</v>
      </c>
      <c r="E94" s="1"/>
    </row>
    <row r="95" spans="1:5" x14ac:dyDescent="0.25">
      <c r="A95" s="1"/>
      <c r="B95" s="1"/>
      <c r="C95" s="1" t="s">
        <v>263</v>
      </c>
      <c r="D95" s="1" t="s">
        <v>418</v>
      </c>
      <c r="E95" s="1"/>
    </row>
    <row r="96" spans="1:5" x14ac:dyDescent="0.25">
      <c r="A96" s="1"/>
      <c r="B96" s="1"/>
      <c r="C96" s="1" t="s">
        <v>264</v>
      </c>
      <c r="D96" s="1" t="s">
        <v>419</v>
      </c>
      <c r="E96" s="1"/>
    </row>
    <row r="97" spans="1:5" x14ac:dyDescent="0.25">
      <c r="A97" s="1"/>
      <c r="B97" s="1"/>
      <c r="C97" s="1" t="s">
        <v>265</v>
      </c>
      <c r="D97" s="1" t="s">
        <v>420</v>
      </c>
      <c r="E97" s="1"/>
    </row>
    <row r="98" spans="1:5" x14ac:dyDescent="0.25">
      <c r="A98" s="1"/>
      <c r="B98" s="1"/>
      <c r="C98" s="1" t="s">
        <v>266</v>
      </c>
      <c r="D98" s="1" t="s">
        <v>421</v>
      </c>
      <c r="E98" s="1"/>
    </row>
    <row r="99" spans="1:5" x14ac:dyDescent="0.25">
      <c r="A99" s="1"/>
      <c r="B99" s="1"/>
      <c r="C99" s="1" t="s">
        <v>267</v>
      </c>
      <c r="D99" s="1" t="s">
        <v>422</v>
      </c>
      <c r="E99" s="1"/>
    </row>
    <row r="100" spans="1:5" x14ac:dyDescent="0.25">
      <c r="A100" s="1"/>
      <c r="B100" s="1"/>
      <c r="C100" s="1" t="s">
        <v>268</v>
      </c>
      <c r="D100" s="1" t="s">
        <v>423</v>
      </c>
      <c r="E100" s="1"/>
    </row>
    <row r="101" spans="1:5" x14ac:dyDescent="0.25">
      <c r="A101" s="1"/>
      <c r="B101" s="1"/>
      <c r="C101" s="1" t="s">
        <v>269</v>
      </c>
      <c r="D101" s="1" t="s">
        <v>424</v>
      </c>
      <c r="E101" s="1"/>
    </row>
    <row r="102" spans="1:5" x14ac:dyDescent="0.25">
      <c r="A102" s="1"/>
      <c r="B102" s="1"/>
      <c r="C102" s="1" t="s">
        <v>270</v>
      </c>
      <c r="D102" s="1" t="s">
        <v>425</v>
      </c>
      <c r="E102" s="1"/>
    </row>
    <row r="103" spans="1:5" x14ac:dyDescent="0.25">
      <c r="A103" s="1"/>
      <c r="B103" s="1"/>
      <c r="C103" s="1" t="s">
        <v>271</v>
      </c>
      <c r="D103" s="1" t="s">
        <v>426</v>
      </c>
      <c r="E103" s="1"/>
    </row>
    <row r="104" spans="1:5" x14ac:dyDescent="0.25">
      <c r="A104" s="1"/>
      <c r="B104" s="1"/>
      <c r="C104" s="1" t="s">
        <v>272</v>
      </c>
      <c r="D104" s="1" t="s">
        <v>427</v>
      </c>
      <c r="E104" s="1"/>
    </row>
    <row r="105" spans="1:5" x14ac:dyDescent="0.25">
      <c r="A105" s="1"/>
      <c r="B105" s="1"/>
      <c r="C105" s="1" t="s">
        <v>273</v>
      </c>
      <c r="D105" s="1" t="s">
        <v>428</v>
      </c>
      <c r="E105" s="1"/>
    </row>
    <row r="106" spans="1:5" x14ac:dyDescent="0.25">
      <c r="A106" s="1"/>
      <c r="B106" s="1"/>
      <c r="C106" s="1" t="s">
        <v>274</v>
      </c>
      <c r="D106" s="1" t="s">
        <v>429</v>
      </c>
      <c r="E106" s="1"/>
    </row>
    <row r="107" spans="1:5" x14ac:dyDescent="0.25">
      <c r="A107" s="1"/>
      <c r="B107" s="1"/>
      <c r="C107" s="1" t="s">
        <v>275</v>
      </c>
      <c r="D107" s="1" t="s">
        <v>430</v>
      </c>
      <c r="E107" s="1"/>
    </row>
    <row r="108" spans="1:5" x14ac:dyDescent="0.25">
      <c r="A108" s="1"/>
      <c r="B108" s="1"/>
      <c r="C108" s="1" t="s">
        <v>276</v>
      </c>
      <c r="D108" s="1" t="s">
        <v>431</v>
      </c>
      <c r="E108" s="1"/>
    </row>
    <row r="109" spans="1:5" x14ac:dyDescent="0.25">
      <c r="A109" s="1"/>
      <c r="B109" s="1"/>
      <c r="C109" s="1" t="s">
        <v>277</v>
      </c>
      <c r="D109" s="1" t="s">
        <v>432</v>
      </c>
      <c r="E109" s="1"/>
    </row>
    <row r="110" spans="1:5" x14ac:dyDescent="0.25">
      <c r="A110" s="1"/>
      <c r="B110" s="1"/>
      <c r="C110" s="1" t="s">
        <v>278</v>
      </c>
      <c r="D110" s="1" t="s">
        <v>433</v>
      </c>
      <c r="E110" s="1"/>
    </row>
    <row r="111" spans="1:5" x14ac:dyDescent="0.25">
      <c r="A111" s="1"/>
      <c r="B111" s="1"/>
      <c r="C111" s="1" t="s">
        <v>279</v>
      </c>
      <c r="D111" s="1" t="s">
        <v>434</v>
      </c>
      <c r="E111" s="1"/>
    </row>
    <row r="112" spans="1:5" x14ac:dyDescent="0.25">
      <c r="A112" s="1"/>
      <c r="B112" s="1"/>
      <c r="C112" s="1" t="s">
        <v>280</v>
      </c>
      <c r="D112" s="1" t="s">
        <v>435</v>
      </c>
      <c r="E112" s="1"/>
    </row>
    <row r="113" spans="1:5" x14ac:dyDescent="0.25">
      <c r="A113" s="1"/>
      <c r="B113" s="1"/>
      <c r="C113" s="1" t="s">
        <v>281</v>
      </c>
      <c r="D113" s="1" t="s">
        <v>436</v>
      </c>
      <c r="E113" s="1"/>
    </row>
    <row r="114" spans="1:5" x14ac:dyDescent="0.25">
      <c r="A114" s="1"/>
      <c r="B114" s="1"/>
      <c r="C114" s="1" t="s">
        <v>282</v>
      </c>
      <c r="D114" s="1" t="s">
        <v>437</v>
      </c>
      <c r="E114" s="1"/>
    </row>
    <row r="115" spans="1:5" x14ac:dyDescent="0.25">
      <c r="A115" s="1"/>
      <c r="B115" s="1"/>
      <c r="C115" s="1" t="s">
        <v>283</v>
      </c>
      <c r="D115" s="1" t="s">
        <v>438</v>
      </c>
      <c r="E115" s="1"/>
    </row>
    <row r="116" spans="1:5" x14ac:dyDescent="0.25">
      <c r="A116" s="1"/>
      <c r="B116" s="1"/>
      <c r="C116" s="1" t="s">
        <v>284</v>
      </c>
      <c r="D116" s="1" t="s">
        <v>439</v>
      </c>
      <c r="E116" s="1"/>
    </row>
    <row r="117" spans="1:5" x14ac:dyDescent="0.25">
      <c r="A117" s="1"/>
      <c r="B117" s="1"/>
      <c r="C117" s="1" t="s">
        <v>285</v>
      </c>
      <c r="D117" s="1" t="s">
        <v>440</v>
      </c>
      <c r="E117" s="1"/>
    </row>
    <row r="118" spans="1:5" x14ac:dyDescent="0.25">
      <c r="A118" s="1"/>
      <c r="B118" s="1"/>
      <c r="C118" s="1" t="s">
        <v>286</v>
      </c>
      <c r="D118" s="1" t="s">
        <v>441</v>
      </c>
      <c r="E118" s="1"/>
    </row>
    <row r="119" spans="1:5" x14ac:dyDescent="0.25">
      <c r="A119" s="1"/>
      <c r="B119" s="1"/>
      <c r="C119" s="1" t="s">
        <v>287</v>
      </c>
      <c r="D119" s="1" t="s">
        <v>442</v>
      </c>
      <c r="E119" s="1"/>
    </row>
    <row r="120" spans="1:5" x14ac:dyDescent="0.25">
      <c r="A120" s="1"/>
      <c r="B120" s="1"/>
      <c r="C120" s="1" t="s">
        <v>288</v>
      </c>
      <c r="D120" s="1" t="s">
        <v>443</v>
      </c>
      <c r="E120" s="1"/>
    </row>
    <row r="121" spans="1:5" x14ac:dyDescent="0.25">
      <c r="A121" s="1"/>
      <c r="B121" s="1"/>
      <c r="C121" s="1" t="s">
        <v>289</v>
      </c>
      <c r="D121" s="1" t="s">
        <v>444</v>
      </c>
      <c r="E121" s="1"/>
    </row>
    <row r="122" spans="1:5" x14ac:dyDescent="0.25">
      <c r="A122" s="1"/>
      <c r="B122" s="1"/>
      <c r="C122" s="1" t="s">
        <v>290</v>
      </c>
      <c r="D122" s="1" t="s">
        <v>445</v>
      </c>
      <c r="E122" s="1"/>
    </row>
    <row r="123" spans="1:5" x14ac:dyDescent="0.25">
      <c r="A123" s="1"/>
      <c r="B123" s="1"/>
      <c r="C123" s="1" t="s">
        <v>291</v>
      </c>
      <c r="D123" s="1" t="s">
        <v>446</v>
      </c>
      <c r="E123" s="1"/>
    </row>
    <row r="124" spans="1:5" x14ac:dyDescent="0.25">
      <c r="A124" s="1"/>
      <c r="B124" s="1"/>
      <c r="C124" s="1" t="s">
        <v>292</v>
      </c>
      <c r="D124" s="1" t="s">
        <v>447</v>
      </c>
      <c r="E124" s="1"/>
    </row>
    <row r="125" spans="1:5" x14ac:dyDescent="0.25">
      <c r="A125" s="1"/>
      <c r="B125" s="1"/>
      <c r="C125" s="1" t="s">
        <v>293</v>
      </c>
      <c r="D125" s="1" t="s">
        <v>448</v>
      </c>
      <c r="E125" s="1"/>
    </row>
    <row r="126" spans="1:5" x14ac:dyDescent="0.25">
      <c r="A126" s="1"/>
      <c r="B126" s="1"/>
      <c r="C126" s="1" t="s">
        <v>294</v>
      </c>
      <c r="D126" s="1" t="s">
        <v>449</v>
      </c>
      <c r="E126" s="1"/>
    </row>
    <row r="127" spans="1:5" x14ac:dyDescent="0.25">
      <c r="A127" s="1"/>
      <c r="B127" s="1"/>
      <c r="C127" s="1" t="s">
        <v>295</v>
      </c>
      <c r="D127" s="1" t="s">
        <v>450</v>
      </c>
      <c r="E127" s="1"/>
    </row>
    <row r="128" spans="1:5" x14ac:dyDescent="0.25">
      <c r="A128" s="1"/>
      <c r="B128" s="1"/>
      <c r="C128" s="1" t="s">
        <v>296</v>
      </c>
      <c r="D128" s="1" t="s">
        <v>451</v>
      </c>
      <c r="E128" s="1"/>
    </row>
    <row r="129" spans="1:5" x14ac:dyDescent="0.25">
      <c r="A129" s="1"/>
      <c r="B129" s="1"/>
      <c r="C129" s="1" t="s">
        <v>297</v>
      </c>
      <c r="D129" s="1" t="s">
        <v>452</v>
      </c>
      <c r="E129" s="1"/>
    </row>
    <row r="130" spans="1:5" x14ac:dyDescent="0.25">
      <c r="A130" s="1"/>
      <c r="B130" s="1"/>
      <c r="C130" s="1" t="s">
        <v>298</v>
      </c>
      <c r="D130" s="1" t="s">
        <v>453</v>
      </c>
      <c r="E130" s="1"/>
    </row>
    <row r="131" spans="1:5" x14ac:dyDescent="0.25">
      <c r="A131" s="1"/>
      <c r="B131" s="1"/>
      <c r="C131" s="1" t="s">
        <v>299</v>
      </c>
      <c r="D131" s="1" t="s">
        <v>454</v>
      </c>
      <c r="E131" s="1"/>
    </row>
    <row r="132" spans="1:5" x14ac:dyDescent="0.25">
      <c r="A132" s="1"/>
      <c r="B132" s="1"/>
      <c r="C132" s="1" t="s">
        <v>300</v>
      </c>
      <c r="D132" s="1" t="s">
        <v>455</v>
      </c>
      <c r="E132" s="1"/>
    </row>
    <row r="133" spans="1:5" x14ac:dyDescent="0.25">
      <c r="A133" s="1"/>
      <c r="B133" s="1"/>
      <c r="C133" s="1" t="s">
        <v>301</v>
      </c>
      <c r="D133" s="1" t="s">
        <v>456</v>
      </c>
      <c r="E133" s="1"/>
    </row>
    <row r="134" spans="1:5" x14ac:dyDescent="0.25">
      <c r="A134" s="1"/>
      <c r="B134" s="1"/>
      <c r="C134" s="1" t="s">
        <v>302</v>
      </c>
      <c r="D134" s="1" t="s">
        <v>457</v>
      </c>
      <c r="E134" s="1"/>
    </row>
    <row r="135" spans="1:5" x14ac:dyDescent="0.25">
      <c r="A135" s="1"/>
      <c r="B135" s="1"/>
      <c r="C135" s="1" t="s">
        <v>303</v>
      </c>
      <c r="D135" s="1" t="s">
        <v>458</v>
      </c>
      <c r="E135" s="1"/>
    </row>
    <row r="136" spans="1:5" x14ac:dyDescent="0.25">
      <c r="A136" s="1"/>
      <c r="B136" s="1"/>
      <c r="C136" s="1" t="s">
        <v>304</v>
      </c>
      <c r="D136" s="1" t="s">
        <v>459</v>
      </c>
      <c r="E136" s="1"/>
    </row>
    <row r="137" spans="1:5" x14ac:dyDescent="0.25">
      <c r="A137" s="1"/>
      <c r="B137" s="1"/>
      <c r="C137" s="1" t="s">
        <v>305</v>
      </c>
      <c r="D137" s="1" t="s">
        <v>460</v>
      </c>
      <c r="E137" s="1"/>
    </row>
    <row r="138" spans="1:5" x14ac:dyDescent="0.25">
      <c r="A138" s="1"/>
      <c r="B138" s="1"/>
      <c r="C138" s="1" t="s">
        <v>306</v>
      </c>
      <c r="D138" s="1" t="s">
        <v>461</v>
      </c>
      <c r="E138" s="1"/>
    </row>
    <row r="139" spans="1:5" x14ac:dyDescent="0.25">
      <c r="A139" s="1"/>
      <c r="B139" s="1"/>
      <c r="C139" s="1" t="s">
        <v>307</v>
      </c>
      <c r="D139" s="1" t="s">
        <v>462</v>
      </c>
      <c r="E139" s="1"/>
    </row>
    <row r="140" spans="1:5" x14ac:dyDescent="0.25">
      <c r="A140" s="1"/>
      <c r="B140" s="1"/>
      <c r="C140" s="1" t="s">
        <v>308</v>
      </c>
      <c r="D140" s="1" t="s">
        <v>463</v>
      </c>
      <c r="E140" s="1"/>
    </row>
    <row r="141" spans="1:5" x14ac:dyDescent="0.25">
      <c r="A141" s="1"/>
      <c r="B141" s="1"/>
      <c r="C141" s="1" t="s">
        <v>309</v>
      </c>
      <c r="D141" s="1" t="s">
        <v>464</v>
      </c>
      <c r="E141" s="1"/>
    </row>
    <row r="142" spans="1:5" x14ac:dyDescent="0.25">
      <c r="A142" s="1"/>
      <c r="B142" s="1"/>
      <c r="C142" s="1" t="s">
        <v>310</v>
      </c>
      <c r="D142" s="1" t="s">
        <v>465</v>
      </c>
      <c r="E142" s="1"/>
    </row>
    <row r="143" spans="1:5" x14ac:dyDescent="0.25">
      <c r="A143" s="1"/>
      <c r="B143" s="1"/>
      <c r="C143" s="1" t="s">
        <v>311</v>
      </c>
      <c r="D143" s="1" t="s">
        <v>466</v>
      </c>
      <c r="E143" s="1"/>
    </row>
    <row r="144" spans="1:5" x14ac:dyDescent="0.25">
      <c r="A144" s="1"/>
      <c r="B144" s="1"/>
      <c r="C144" s="1" t="s">
        <v>312</v>
      </c>
      <c r="D144" s="1" t="s">
        <v>467</v>
      </c>
      <c r="E144" s="1"/>
    </row>
    <row r="145" spans="1:5" x14ac:dyDescent="0.25">
      <c r="A145" s="1"/>
      <c r="B145" s="1"/>
      <c r="C145" s="1" t="s">
        <v>313</v>
      </c>
      <c r="D145" s="1" t="s">
        <v>468</v>
      </c>
      <c r="E145" s="1"/>
    </row>
    <row r="146" spans="1:5" x14ac:dyDescent="0.25">
      <c r="A146" s="1"/>
      <c r="B146" s="1"/>
      <c r="C146" s="1" t="s">
        <v>314</v>
      </c>
      <c r="D146" s="1" t="s">
        <v>469</v>
      </c>
      <c r="E146" s="1"/>
    </row>
    <row r="147" spans="1:5" x14ac:dyDescent="0.25">
      <c r="A147" s="1"/>
      <c r="B147" s="1"/>
      <c r="C147" s="1" t="s">
        <v>315</v>
      </c>
      <c r="D147" s="1" t="s">
        <v>470</v>
      </c>
      <c r="E147" s="1"/>
    </row>
    <row r="148" spans="1:5" x14ac:dyDescent="0.25">
      <c r="A148" s="1"/>
      <c r="B148" s="1"/>
      <c r="C148" s="1" t="s">
        <v>316</v>
      </c>
      <c r="D148" s="1" t="s">
        <v>471</v>
      </c>
      <c r="E148" s="1"/>
    </row>
    <row r="149" spans="1:5" x14ac:dyDescent="0.25">
      <c r="A149" s="1"/>
      <c r="B149" s="1"/>
      <c r="C149" s="1" t="s">
        <v>317</v>
      </c>
      <c r="D149" s="1" t="s">
        <v>472</v>
      </c>
      <c r="E149" s="1"/>
    </row>
    <row r="150" spans="1:5" x14ac:dyDescent="0.25">
      <c r="A150" s="1"/>
      <c r="B150" s="1"/>
      <c r="C150" s="1" t="s">
        <v>318</v>
      </c>
      <c r="D150" s="1" t="s">
        <v>473</v>
      </c>
      <c r="E150" s="1"/>
    </row>
    <row r="151" spans="1:5" x14ac:dyDescent="0.25">
      <c r="A151" s="1"/>
      <c r="B151" s="1"/>
      <c r="C151" s="1" t="s">
        <v>319</v>
      </c>
      <c r="D151" s="1" t="s">
        <v>474</v>
      </c>
      <c r="E151" s="1"/>
    </row>
    <row r="152" spans="1:5" x14ac:dyDescent="0.25">
      <c r="A152" s="1"/>
      <c r="B152" s="1"/>
      <c r="C152" s="1" t="s">
        <v>320</v>
      </c>
      <c r="D152" s="1" t="s">
        <v>475</v>
      </c>
      <c r="E152" s="1"/>
    </row>
    <row r="153" spans="1:5" x14ac:dyDescent="0.25">
      <c r="A153" s="1"/>
      <c r="B153" s="1"/>
      <c r="C153" s="1" t="s">
        <v>321</v>
      </c>
      <c r="D153" s="1" t="s">
        <v>476</v>
      </c>
      <c r="E153" s="1"/>
    </row>
    <row r="154" spans="1:5" x14ac:dyDescent="0.25">
      <c r="A154" s="1"/>
      <c r="B154" s="1"/>
      <c r="C154" s="1" t="s">
        <v>322</v>
      </c>
      <c r="D154" s="1" t="s">
        <v>477</v>
      </c>
      <c r="E154" s="1"/>
    </row>
    <row r="155" spans="1:5" ht="30" x14ac:dyDescent="0.25">
      <c r="A155" s="1"/>
      <c r="B155" s="1"/>
      <c r="C155" s="1" t="s">
        <v>323</v>
      </c>
      <c r="D155" s="1" t="s">
        <v>478</v>
      </c>
      <c r="E155" s="1"/>
    </row>
    <row r="156" spans="1:5" x14ac:dyDescent="0.25">
      <c r="A156" s="1"/>
      <c r="B156" s="1"/>
      <c r="C156" s="1" t="s">
        <v>324</v>
      </c>
      <c r="D156" s="1" t="s">
        <v>479</v>
      </c>
      <c r="E156" s="1"/>
    </row>
    <row r="157" spans="1:5" x14ac:dyDescent="0.25">
      <c r="A157" s="1"/>
      <c r="B157" s="1"/>
      <c r="C157" s="1" t="s">
        <v>325</v>
      </c>
      <c r="D157" s="1" t="s">
        <v>480</v>
      </c>
      <c r="E157" s="1"/>
    </row>
    <row r="158" spans="1:5" x14ac:dyDescent="0.25">
      <c r="A158" s="1"/>
      <c r="B158" s="1"/>
      <c r="C158" s="1" t="s">
        <v>326</v>
      </c>
      <c r="D158" s="1" t="s">
        <v>481</v>
      </c>
      <c r="E158" s="1"/>
    </row>
  </sheetData>
  <mergeCells count="1">
    <mergeCell ref="B2:D2"/>
  </mergeCells>
  <pageMargins left="0.7" right="0.7" top="0.75" bottom="0.75" header="0.3" footer="0.3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800-000000000000}">
  <dimension ref="A1:I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86.7109375" customWidth="1"/>
    <col min="3" max="8" width="20.7109375" customWidth="1"/>
    <col min="9" max="9" width="2.71093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  <c r="I1" s="1"/>
    </row>
    <row r="2" spans="1:9" x14ac:dyDescent="0.25">
      <c r="A2" s="1"/>
      <c r="B2" s="23" t="s">
        <v>252</v>
      </c>
      <c r="C2" s="23"/>
      <c r="D2" s="23"/>
      <c r="E2" s="23"/>
      <c r="F2" s="23"/>
      <c r="G2" s="23"/>
      <c r="H2" s="23"/>
      <c r="I2" s="1"/>
    </row>
    <row r="3" spans="1:9" x14ac:dyDescent="0.25">
      <c r="A3" s="1"/>
      <c r="B3" s="106" t="s">
        <v>407</v>
      </c>
      <c r="C3" s="105"/>
      <c r="D3" s="105"/>
      <c r="E3" s="105"/>
      <c r="F3" s="105"/>
      <c r="G3" s="105"/>
      <c r="H3" s="105"/>
      <c r="I3" s="1"/>
    </row>
    <row r="4" spans="1:9" x14ac:dyDescent="0.25">
      <c r="A4" s="1"/>
      <c r="B4" s="3"/>
      <c r="C4" s="3"/>
      <c r="D4" s="3"/>
      <c r="E4" s="3"/>
      <c r="F4" s="3"/>
      <c r="G4" s="3"/>
      <c r="H4" s="3"/>
      <c r="I4" s="1"/>
    </row>
    <row r="5" spans="1:9" x14ac:dyDescent="0.25">
      <c r="A5" s="2"/>
      <c r="B5" s="110" t="s">
        <v>1143</v>
      </c>
      <c r="C5" s="112" t="s">
        <v>1144</v>
      </c>
      <c r="D5" s="113"/>
      <c r="E5" s="112" t="s">
        <v>1146</v>
      </c>
      <c r="F5" s="113"/>
      <c r="G5" s="110" t="s">
        <v>1147</v>
      </c>
      <c r="H5" s="116" t="s">
        <v>1148</v>
      </c>
      <c r="I5" s="15"/>
    </row>
    <row r="6" spans="1:9" x14ac:dyDescent="0.25">
      <c r="A6" s="2"/>
      <c r="B6" s="111"/>
      <c r="C6" s="4" t="s">
        <v>654</v>
      </c>
      <c r="D6" s="4" t="s">
        <v>1145</v>
      </c>
      <c r="E6" s="4" t="s">
        <v>654</v>
      </c>
      <c r="F6" s="4" t="s">
        <v>1145</v>
      </c>
      <c r="G6" s="111"/>
      <c r="H6" s="113"/>
      <c r="I6" s="15"/>
    </row>
    <row r="7" spans="1:9" x14ac:dyDescent="0.25">
      <c r="A7" s="2"/>
      <c r="B7" s="16"/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5"/>
    </row>
    <row r="8" spans="1:9" x14ac:dyDescent="0.25">
      <c r="A8" s="2"/>
      <c r="B8" s="16"/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5"/>
    </row>
    <row r="9" spans="1:9" x14ac:dyDescent="0.25">
      <c r="A9" s="2"/>
      <c r="B9" s="16"/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5"/>
    </row>
    <row r="10" spans="1:9" x14ac:dyDescent="0.25">
      <c r="A10" s="2"/>
      <c r="B10" s="16"/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5"/>
    </row>
    <row r="11" spans="1:9" x14ac:dyDescent="0.25">
      <c r="A11" s="2"/>
      <c r="B11" s="16"/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5"/>
    </row>
    <row r="12" spans="1:9" x14ac:dyDescent="0.25">
      <c r="A12" s="1"/>
      <c r="B12" s="11"/>
      <c r="C12" s="11"/>
      <c r="D12" s="11"/>
      <c r="E12" s="11"/>
      <c r="F12" s="11"/>
      <c r="G12" s="11"/>
      <c r="H12" s="11"/>
      <c r="I12" s="1"/>
    </row>
    <row r="13" spans="1:9" x14ac:dyDescent="0.25">
      <c r="A13" s="1"/>
      <c r="B13" s="17" t="s">
        <v>502</v>
      </c>
      <c r="C13" s="17"/>
      <c r="D13" s="17"/>
      <c r="E13" s="17"/>
      <c r="F13" s="17"/>
      <c r="G13" s="17"/>
      <c r="H13" s="17"/>
      <c r="I13" s="1"/>
    </row>
    <row r="14" spans="1:9" x14ac:dyDescent="0.25">
      <c r="A14" s="2"/>
      <c r="B14" s="109"/>
      <c r="C14" s="105"/>
      <c r="D14" s="105"/>
      <c r="E14" s="105"/>
      <c r="F14" s="105"/>
      <c r="G14" s="105"/>
      <c r="H14" s="105"/>
      <c r="I14" s="15"/>
    </row>
    <row r="15" spans="1:9" x14ac:dyDescent="0.25">
      <c r="A15" s="1"/>
      <c r="B15" s="11"/>
      <c r="C15" s="11"/>
      <c r="D15" s="11"/>
      <c r="E15" s="11"/>
      <c r="F15" s="11"/>
      <c r="G15" s="11"/>
      <c r="H15" s="11"/>
      <c r="I15" s="1"/>
    </row>
  </sheetData>
  <mergeCells count="7">
    <mergeCell ref="B3:H3"/>
    <mergeCell ref="B5:B6"/>
    <mergeCell ref="B14:H14"/>
    <mergeCell ref="C5:D5"/>
    <mergeCell ref="E5:F5"/>
    <mergeCell ref="G5:G6"/>
    <mergeCell ref="H5:H6"/>
  </mergeCells>
  <pageMargins left="0.7" right="0.7" top="0.75" bottom="0.75" header="0.3" footer="0.3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900-000000000000}">
  <dimension ref="A1:H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06.7109375" customWidth="1"/>
    <col min="3" max="7" width="20.7109375" customWidth="1"/>
    <col min="8" max="8" width="2.7109375" customWidth="1"/>
  </cols>
  <sheetData>
    <row r="1" spans="1:8" x14ac:dyDescent="0.25">
      <c r="A1" s="1"/>
      <c r="B1" s="1"/>
      <c r="C1" s="1"/>
      <c r="D1" s="1"/>
      <c r="E1" s="1"/>
      <c r="F1" s="1"/>
      <c r="G1" s="1"/>
      <c r="H1" s="1"/>
    </row>
    <row r="2" spans="1:8" x14ac:dyDescent="0.25">
      <c r="A2" s="1"/>
      <c r="B2" s="23" t="s">
        <v>253</v>
      </c>
      <c r="C2" s="23"/>
      <c r="D2" s="23"/>
      <c r="E2" s="23"/>
      <c r="F2" s="23"/>
      <c r="G2" s="23"/>
      <c r="H2" s="1"/>
    </row>
    <row r="3" spans="1:8" x14ac:dyDescent="0.25">
      <c r="A3" s="1"/>
      <c r="B3" s="106" t="s">
        <v>408</v>
      </c>
      <c r="C3" s="105"/>
      <c r="D3" s="105"/>
      <c r="E3" s="105"/>
      <c r="F3" s="105"/>
      <c r="G3" s="105"/>
      <c r="H3" s="1"/>
    </row>
    <row r="4" spans="1:8" x14ac:dyDescent="0.25">
      <c r="A4" s="1"/>
      <c r="B4" s="3"/>
      <c r="C4" s="3"/>
      <c r="D4" s="3"/>
      <c r="E4" s="3"/>
      <c r="F4" s="3"/>
      <c r="G4" s="3"/>
      <c r="H4" s="1"/>
    </row>
    <row r="5" spans="1:8" ht="90" x14ac:dyDescent="0.25">
      <c r="A5" s="2"/>
      <c r="B5" s="4"/>
      <c r="C5" s="4" t="s">
        <v>505</v>
      </c>
      <c r="D5" s="4" t="s">
        <v>506</v>
      </c>
      <c r="E5" s="4" t="s">
        <v>507</v>
      </c>
      <c r="F5" s="4" t="s">
        <v>508</v>
      </c>
      <c r="G5" s="4" t="s">
        <v>509</v>
      </c>
      <c r="H5" s="15"/>
    </row>
    <row r="6" spans="1:8" x14ac:dyDescent="0.25">
      <c r="A6" s="2"/>
      <c r="B6" s="16" t="s">
        <v>1149</v>
      </c>
      <c r="C6" s="14">
        <v>0</v>
      </c>
      <c r="D6" s="14">
        <v>0</v>
      </c>
      <c r="E6" s="14">
        <v>0</v>
      </c>
      <c r="F6" s="14">
        <v>0</v>
      </c>
      <c r="G6" s="14">
        <f>SUM(nota_083!C6:'nota_083'!F6)</f>
        <v>0</v>
      </c>
      <c r="H6" s="15"/>
    </row>
    <row r="7" spans="1:8" ht="30" x14ac:dyDescent="0.25">
      <c r="A7" s="2"/>
      <c r="B7" s="16" t="s">
        <v>1150</v>
      </c>
      <c r="C7" s="14">
        <f>SUM(nota_083!C8:'nota_083'!C11)</f>
        <v>0</v>
      </c>
      <c r="D7" s="14">
        <f>SUM(nota_083!D8:'nota_083'!D11)</f>
        <v>0</v>
      </c>
      <c r="E7" s="14">
        <f>SUM(nota_083!E8:'nota_083'!E11)</f>
        <v>0</v>
      </c>
      <c r="F7" s="14">
        <f>SUM(nota_083!F8:'nota_083'!F11)</f>
        <v>0</v>
      </c>
      <c r="G7" s="14">
        <f>SUM(nota_083!C7:'nota_083'!F7)</f>
        <v>0</v>
      </c>
      <c r="H7" s="15"/>
    </row>
    <row r="8" spans="1:8" x14ac:dyDescent="0.25">
      <c r="A8" s="2"/>
      <c r="B8" s="24" t="s">
        <v>1151</v>
      </c>
      <c r="C8" s="14">
        <v>0</v>
      </c>
      <c r="D8" s="14">
        <v>0</v>
      </c>
      <c r="E8" s="14">
        <v>0</v>
      </c>
      <c r="F8" s="14">
        <v>0</v>
      </c>
      <c r="G8" s="14">
        <f>SUM(nota_083!C8:'nota_083'!F8)</f>
        <v>0</v>
      </c>
      <c r="H8" s="15"/>
    </row>
    <row r="9" spans="1:8" x14ac:dyDescent="0.25">
      <c r="A9" s="2"/>
      <c r="B9" s="24" t="s">
        <v>1152</v>
      </c>
      <c r="C9" s="14">
        <v>0</v>
      </c>
      <c r="D9" s="14">
        <v>0</v>
      </c>
      <c r="E9" s="14">
        <v>0</v>
      </c>
      <c r="F9" s="14">
        <v>0</v>
      </c>
      <c r="G9" s="14">
        <f>SUM(nota_083!C9:'nota_083'!F9)</f>
        <v>0</v>
      </c>
      <c r="H9" s="15"/>
    </row>
    <row r="10" spans="1:8" x14ac:dyDescent="0.25">
      <c r="A10" s="2"/>
      <c r="B10" s="24" t="s">
        <v>1153</v>
      </c>
      <c r="C10" s="14">
        <v>0</v>
      </c>
      <c r="D10" s="14">
        <v>0</v>
      </c>
      <c r="E10" s="14">
        <v>0</v>
      </c>
      <c r="F10" s="14">
        <v>0</v>
      </c>
      <c r="G10" s="14">
        <f>SUM(nota_083!C10:'nota_083'!F10)</f>
        <v>0</v>
      </c>
      <c r="H10" s="15"/>
    </row>
    <row r="11" spans="1:8" x14ac:dyDescent="0.25">
      <c r="A11" s="2"/>
      <c r="B11" s="24" t="s">
        <v>1154</v>
      </c>
      <c r="C11" s="14">
        <v>0</v>
      </c>
      <c r="D11" s="14">
        <v>0</v>
      </c>
      <c r="E11" s="14">
        <v>0</v>
      </c>
      <c r="F11" s="14">
        <v>0</v>
      </c>
      <c r="G11" s="14">
        <f>SUM(nota_083!C11:'nota_083'!F11)</f>
        <v>0</v>
      </c>
      <c r="H11" s="15"/>
    </row>
    <row r="12" spans="1:8" x14ac:dyDescent="0.25">
      <c r="A12" s="2"/>
      <c r="B12" s="10" t="s">
        <v>1155</v>
      </c>
      <c r="C12" s="13">
        <f>SUM(nota_083!C6:'nota_083'!C7)</f>
        <v>0</v>
      </c>
      <c r="D12" s="13">
        <f>SUM(nota_083!D6:'nota_083'!D7)</f>
        <v>0</v>
      </c>
      <c r="E12" s="13">
        <f>SUM(nota_083!E6:'nota_083'!E7)</f>
        <v>0</v>
      </c>
      <c r="F12" s="13">
        <f>SUM(nota_083!F6:'nota_083'!F7)</f>
        <v>0</v>
      </c>
      <c r="G12" s="13">
        <f>SUM(nota_083!G6:'nota_083'!G7)</f>
        <v>0</v>
      </c>
      <c r="H12" s="15"/>
    </row>
    <row r="13" spans="1:8" x14ac:dyDescent="0.25">
      <c r="A13" s="1"/>
      <c r="B13" s="11"/>
      <c r="C13" s="11"/>
      <c r="D13" s="11"/>
      <c r="E13" s="11"/>
      <c r="F13" s="11"/>
      <c r="G13" s="11"/>
      <c r="H13" s="1"/>
    </row>
    <row r="14" spans="1:8" x14ac:dyDescent="0.25">
      <c r="A14" s="1"/>
      <c r="B14" s="17" t="s">
        <v>502</v>
      </c>
      <c r="C14" s="17"/>
      <c r="D14" s="17"/>
      <c r="E14" s="17"/>
      <c r="F14" s="17"/>
      <c r="G14" s="17"/>
      <c r="H14" s="1"/>
    </row>
    <row r="15" spans="1:8" x14ac:dyDescent="0.25">
      <c r="A15" s="2"/>
      <c r="B15" s="109"/>
      <c r="C15" s="105"/>
      <c r="D15" s="105"/>
      <c r="E15" s="105"/>
      <c r="F15" s="105"/>
      <c r="G15" s="105"/>
      <c r="H15" s="15"/>
    </row>
    <row r="16" spans="1:8" x14ac:dyDescent="0.25">
      <c r="A16" s="1"/>
      <c r="B16" s="11"/>
      <c r="C16" s="11"/>
      <c r="D16" s="11"/>
      <c r="E16" s="11"/>
      <c r="F16" s="11"/>
      <c r="G16" s="11"/>
      <c r="H16" s="1"/>
    </row>
  </sheetData>
  <mergeCells count="2">
    <mergeCell ref="B3:G3"/>
    <mergeCell ref="B15:G15"/>
  </mergeCells>
  <pageMargins left="0.7" right="0.7" top="0.75" bottom="0.75" header="0.3" footer="0.3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A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4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254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409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60" x14ac:dyDescent="0.25">
      <c r="A5" s="2"/>
      <c r="B5" s="10"/>
      <c r="C5" s="4" t="s">
        <v>521</v>
      </c>
      <c r="D5" s="4" t="s">
        <v>522</v>
      </c>
      <c r="E5" s="4" t="s">
        <v>523</v>
      </c>
      <c r="F5" s="4" t="s">
        <v>524</v>
      </c>
      <c r="G5" s="4" t="s">
        <v>525</v>
      </c>
      <c r="H5" s="4" t="s">
        <v>526</v>
      </c>
      <c r="I5" s="4" t="s">
        <v>509</v>
      </c>
      <c r="J5" s="15"/>
    </row>
    <row r="6" spans="1:10" x14ac:dyDescent="0.25">
      <c r="A6" s="2"/>
      <c r="B6" s="16" t="s">
        <v>1156</v>
      </c>
      <c r="C6" s="14">
        <v>0</v>
      </c>
      <c r="D6" s="14">
        <v>0</v>
      </c>
      <c r="E6" s="14">
        <v>0</v>
      </c>
      <c r="F6" s="14">
        <v>0</v>
      </c>
      <c r="G6" s="14">
        <v>0</v>
      </c>
      <c r="H6" s="14">
        <v>0</v>
      </c>
      <c r="I6" s="14">
        <f>SUM(nota_084!C6:'nota_084'!H6)</f>
        <v>0</v>
      </c>
      <c r="J6" s="15"/>
    </row>
    <row r="7" spans="1:10" ht="30" x14ac:dyDescent="0.25">
      <c r="A7" s="2"/>
      <c r="B7" s="16" t="s">
        <v>1157</v>
      </c>
      <c r="C7" s="14">
        <f>SUM(nota_084!C8:'nota_084'!C11)</f>
        <v>0</v>
      </c>
      <c r="D7" s="14">
        <f>SUM(nota_084!D8:'nota_084'!D11)</f>
        <v>0</v>
      </c>
      <c r="E7" s="14">
        <f>SUM(nota_084!E8:'nota_084'!E11)</f>
        <v>0</v>
      </c>
      <c r="F7" s="14">
        <f>SUM(nota_084!F8:'nota_084'!F11)</f>
        <v>0</v>
      </c>
      <c r="G7" s="14">
        <f>SUM(nota_084!G8:'nota_084'!G11)</f>
        <v>0</v>
      </c>
      <c r="H7" s="14">
        <f>SUM(nota_084!H8:'nota_084'!H11)</f>
        <v>0</v>
      </c>
      <c r="I7" s="14">
        <f>SUM(nota_084!C7:'nota_084'!H7)</f>
        <v>0</v>
      </c>
      <c r="J7" s="15"/>
    </row>
    <row r="8" spans="1:10" x14ac:dyDescent="0.25">
      <c r="A8" s="2"/>
      <c r="B8" s="24" t="s">
        <v>1151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SUM(nota_084!C8:'nota_084'!H8)</f>
        <v>0</v>
      </c>
      <c r="J8" s="15"/>
    </row>
    <row r="9" spans="1:10" x14ac:dyDescent="0.25">
      <c r="A9" s="2"/>
      <c r="B9" s="24" t="s">
        <v>1152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SUM(nota_084!C9:'nota_084'!H9)</f>
        <v>0</v>
      </c>
      <c r="J9" s="15"/>
    </row>
    <row r="10" spans="1:10" x14ac:dyDescent="0.25">
      <c r="A10" s="2"/>
      <c r="B10" s="24" t="s">
        <v>1153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SUM(nota_084!C10:'nota_084'!H10)</f>
        <v>0</v>
      </c>
      <c r="J10" s="15"/>
    </row>
    <row r="11" spans="1:10" x14ac:dyDescent="0.25">
      <c r="A11" s="2"/>
      <c r="B11" s="24" t="s">
        <v>1154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SUM(nota_084!C11:'nota_084'!H11)</f>
        <v>0</v>
      </c>
      <c r="J11" s="15"/>
    </row>
    <row r="12" spans="1:10" x14ac:dyDescent="0.25">
      <c r="A12" s="2"/>
      <c r="B12" s="10" t="s">
        <v>1158</v>
      </c>
      <c r="C12" s="13">
        <f>SUM(nota_084!C6:'nota_084'!C7)</f>
        <v>0</v>
      </c>
      <c r="D12" s="13">
        <f>SUM(nota_084!D6:'nota_084'!D7)</f>
        <v>0</v>
      </c>
      <c r="E12" s="13">
        <f>SUM(nota_084!E6:'nota_084'!E7)</f>
        <v>0</v>
      </c>
      <c r="F12" s="13">
        <f>SUM(nota_084!F6:'nota_084'!F7)</f>
        <v>0</v>
      </c>
      <c r="G12" s="13">
        <f>SUM(nota_084!G6:'nota_084'!G7)</f>
        <v>0</v>
      </c>
      <c r="H12" s="13">
        <f>SUM(nota_084!H6:'nota_084'!H7)</f>
        <v>0</v>
      </c>
      <c r="I12" s="13">
        <f>SUM(nota_084!I6:'nota_084'!I7)</f>
        <v>0</v>
      </c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109"/>
      <c r="C15" s="105"/>
      <c r="D15" s="105"/>
      <c r="E15" s="105"/>
      <c r="F15" s="105"/>
      <c r="G15" s="105"/>
      <c r="H15" s="105"/>
      <c r="I15" s="105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B00-000000000000}">
  <dimension ref="A1:J16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66.7109375" customWidth="1"/>
    <col min="3" max="9" width="20.7109375" customWidth="1"/>
    <col min="10" max="10" width="2.7109375" customWidth="1"/>
  </cols>
  <sheetData>
    <row r="1" spans="1:10" x14ac:dyDescent="0.2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1"/>
      <c r="B2" s="23" t="s">
        <v>255</v>
      </c>
      <c r="C2" s="23"/>
      <c r="D2" s="23"/>
      <c r="E2" s="23"/>
      <c r="F2" s="23"/>
      <c r="G2" s="23"/>
      <c r="H2" s="23"/>
      <c r="I2" s="23"/>
      <c r="J2" s="1"/>
    </row>
    <row r="3" spans="1:10" x14ac:dyDescent="0.25">
      <c r="A3" s="1"/>
      <c r="B3" s="106" t="s">
        <v>410</v>
      </c>
      <c r="C3" s="105"/>
      <c r="D3" s="105"/>
      <c r="E3" s="105"/>
      <c r="F3" s="105"/>
      <c r="G3" s="105"/>
      <c r="H3" s="105"/>
      <c r="I3" s="105"/>
      <c r="J3" s="1"/>
    </row>
    <row r="4" spans="1:10" x14ac:dyDescent="0.25">
      <c r="A4" s="1"/>
      <c r="B4" s="3"/>
      <c r="C4" s="3"/>
      <c r="D4" s="3"/>
      <c r="E4" s="3"/>
      <c r="F4" s="3"/>
      <c r="G4" s="3"/>
      <c r="H4" s="3"/>
      <c r="I4" s="3"/>
      <c r="J4" s="1"/>
    </row>
    <row r="5" spans="1:10" ht="60" x14ac:dyDescent="0.25">
      <c r="A5" s="2"/>
      <c r="B5" s="10"/>
      <c r="C5" s="4" t="s">
        <v>521</v>
      </c>
      <c r="D5" s="4" t="s">
        <v>522</v>
      </c>
      <c r="E5" s="4" t="s">
        <v>523</v>
      </c>
      <c r="F5" s="4" t="s">
        <v>524</v>
      </c>
      <c r="G5" s="4" t="s">
        <v>525</v>
      </c>
      <c r="H5" s="4" t="s">
        <v>526</v>
      </c>
      <c r="I5" s="4" t="s">
        <v>509</v>
      </c>
      <c r="J5" s="15"/>
    </row>
    <row r="6" spans="1:10" ht="30" x14ac:dyDescent="0.25">
      <c r="A6" s="2"/>
      <c r="B6" s="16" t="s">
        <v>1157</v>
      </c>
      <c r="C6" s="14">
        <f>SUM(nota_085!C7:'nota_085'!C10)</f>
        <v>0</v>
      </c>
      <c r="D6" s="14">
        <f>SUM(nota_085!D7:'nota_085'!D10)</f>
        <v>0</v>
      </c>
      <c r="E6" s="14">
        <f>SUM(nota_085!E7:'nota_085'!E10)</f>
        <v>0</v>
      </c>
      <c r="F6" s="14">
        <f>SUM(nota_085!F7:'nota_085'!F10)</f>
        <v>0</v>
      </c>
      <c r="G6" s="14">
        <f>SUM(nota_085!G7:'nota_085'!G10)</f>
        <v>0</v>
      </c>
      <c r="H6" s="14">
        <f>SUM(nota_085!H7:'nota_085'!H10)</f>
        <v>0</v>
      </c>
      <c r="I6" s="14">
        <f>SUM(nota_085!C6:'nota_085'!H6)</f>
        <v>0</v>
      </c>
      <c r="J6" s="15"/>
    </row>
    <row r="7" spans="1:10" x14ac:dyDescent="0.25">
      <c r="A7" s="2"/>
      <c r="B7" s="24" t="s">
        <v>1151</v>
      </c>
      <c r="C7" s="14">
        <v>0</v>
      </c>
      <c r="D7" s="14">
        <v>0</v>
      </c>
      <c r="E7" s="14">
        <v>0</v>
      </c>
      <c r="F7" s="14">
        <v>0</v>
      </c>
      <c r="G7" s="14">
        <v>0</v>
      </c>
      <c r="H7" s="14">
        <v>0</v>
      </c>
      <c r="I7" s="14">
        <f>SUM(nota_085!C7:'nota_085'!H7)</f>
        <v>0</v>
      </c>
      <c r="J7" s="15"/>
    </row>
    <row r="8" spans="1:10" x14ac:dyDescent="0.25">
      <c r="A8" s="2"/>
      <c r="B8" s="24" t="s">
        <v>1152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f>SUM(nota_085!C8:'nota_085'!H8)</f>
        <v>0</v>
      </c>
      <c r="J8" s="15"/>
    </row>
    <row r="9" spans="1:10" x14ac:dyDescent="0.25">
      <c r="A9" s="2"/>
      <c r="B9" s="24" t="s">
        <v>1153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f>SUM(nota_085!C9:'nota_085'!H9)</f>
        <v>0</v>
      </c>
      <c r="J9" s="15"/>
    </row>
    <row r="10" spans="1:10" x14ac:dyDescent="0.25">
      <c r="A10" s="2"/>
      <c r="B10" s="24" t="s">
        <v>1154</v>
      </c>
      <c r="C10" s="14">
        <v>0</v>
      </c>
      <c r="D10" s="14">
        <v>0</v>
      </c>
      <c r="E10" s="14">
        <v>0</v>
      </c>
      <c r="F10" s="14">
        <v>0</v>
      </c>
      <c r="G10" s="14">
        <v>0</v>
      </c>
      <c r="H10" s="14">
        <v>0</v>
      </c>
      <c r="I10" s="14">
        <f>SUM(nota_085!C10:'nota_085'!H10)</f>
        <v>0</v>
      </c>
      <c r="J10" s="15"/>
    </row>
    <row r="11" spans="1:10" x14ac:dyDescent="0.25">
      <c r="A11" s="2"/>
      <c r="B11" s="16" t="s">
        <v>1159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f>SUM(nota_085!C11:'nota_085'!H11)</f>
        <v>0</v>
      </c>
      <c r="J11" s="15"/>
    </row>
    <row r="12" spans="1:10" x14ac:dyDescent="0.25">
      <c r="A12" s="2"/>
      <c r="B12" s="10" t="s">
        <v>1160</v>
      </c>
      <c r="C12" s="13">
        <f>nota_085!C6+nota_085!C11</f>
        <v>0</v>
      </c>
      <c r="D12" s="13">
        <f>nota_085!D6+nota_085!D11</f>
        <v>0</v>
      </c>
      <c r="E12" s="13">
        <f>nota_085!E6+nota_085!E11</f>
        <v>0</v>
      </c>
      <c r="F12" s="13">
        <f>nota_085!F6+nota_085!F11</f>
        <v>0</v>
      </c>
      <c r="G12" s="13">
        <f>nota_085!G6+nota_085!G11</f>
        <v>0</v>
      </c>
      <c r="H12" s="13">
        <f>nota_085!H6+nota_085!H11</f>
        <v>0</v>
      </c>
      <c r="I12" s="13">
        <f>nota_085!I6+nota_085!I11</f>
        <v>0</v>
      </c>
      <c r="J12" s="15"/>
    </row>
    <row r="13" spans="1:10" x14ac:dyDescent="0.25">
      <c r="A13" s="1"/>
      <c r="B13" s="11"/>
      <c r="C13" s="11"/>
      <c r="D13" s="11"/>
      <c r="E13" s="11"/>
      <c r="F13" s="11"/>
      <c r="G13" s="11"/>
      <c r="H13" s="11"/>
      <c r="I13" s="11"/>
      <c r="J13" s="1"/>
    </row>
    <row r="14" spans="1:10" x14ac:dyDescent="0.25">
      <c r="A14" s="1"/>
      <c r="B14" s="17" t="s">
        <v>502</v>
      </c>
      <c r="C14" s="17"/>
      <c r="D14" s="17"/>
      <c r="E14" s="17"/>
      <c r="F14" s="17"/>
      <c r="G14" s="17"/>
      <c r="H14" s="17"/>
      <c r="I14" s="17"/>
      <c r="J14" s="1"/>
    </row>
    <row r="15" spans="1:10" x14ac:dyDescent="0.25">
      <c r="A15" s="2"/>
      <c r="B15" s="109"/>
      <c r="C15" s="105"/>
      <c r="D15" s="105"/>
      <c r="E15" s="105"/>
      <c r="F15" s="105"/>
      <c r="G15" s="105"/>
      <c r="H15" s="105"/>
      <c r="I15" s="105"/>
      <c r="J15" s="15"/>
    </row>
    <row r="16" spans="1:10" x14ac:dyDescent="0.25">
      <c r="A16" s="1"/>
      <c r="B16" s="11"/>
      <c r="C16" s="11"/>
      <c r="D16" s="11"/>
      <c r="E16" s="11"/>
      <c r="F16" s="11"/>
      <c r="G16" s="11"/>
      <c r="H16" s="11"/>
      <c r="I16" s="11"/>
      <c r="J16" s="1"/>
    </row>
  </sheetData>
  <mergeCells count="2">
    <mergeCell ref="B3:I3"/>
    <mergeCell ref="B15:I15"/>
  </mergeCells>
  <pageMargins left="0.7" right="0.7" top="0.75" bottom="0.75" header="0.3" footer="0.3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C00-000000000000}">
  <dimension ref="A1:K32"/>
  <sheetViews>
    <sheetView workbookViewId="0">
      <selection activeCell="B31" sqref="B31:J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256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411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17"/>
      <c r="C4" s="17"/>
      <c r="D4" s="17"/>
      <c r="E4" s="17"/>
      <c r="F4" s="17"/>
      <c r="G4" s="17"/>
      <c r="H4" s="17"/>
      <c r="I4" s="17"/>
      <c r="J4" s="17"/>
      <c r="K4" s="1"/>
    </row>
    <row r="5" spans="1:11" x14ac:dyDescent="0.25">
      <c r="A5" s="2"/>
      <c r="B5" s="110"/>
      <c r="C5" s="112" t="s">
        <v>1169</v>
      </c>
      <c r="D5" s="113"/>
      <c r="E5" s="113"/>
      <c r="F5" s="113"/>
      <c r="G5" s="112" t="s">
        <v>1171</v>
      </c>
      <c r="H5" s="113"/>
      <c r="I5" s="113"/>
      <c r="J5" s="113"/>
      <c r="K5" s="15"/>
    </row>
    <row r="6" spans="1:11" ht="45" x14ac:dyDescent="0.25">
      <c r="A6" s="2"/>
      <c r="B6" s="111"/>
      <c r="C6" s="4" t="s">
        <v>527</v>
      </c>
      <c r="D6" s="4" t="s">
        <v>496</v>
      </c>
      <c r="E6" s="4" t="s">
        <v>497</v>
      </c>
      <c r="F6" s="4" t="s">
        <v>1170</v>
      </c>
      <c r="G6" s="4" t="s">
        <v>527</v>
      </c>
      <c r="H6" s="4" t="s">
        <v>496</v>
      </c>
      <c r="I6" s="4" t="s">
        <v>497</v>
      </c>
      <c r="J6" s="4" t="s">
        <v>1172</v>
      </c>
      <c r="K6" s="15"/>
    </row>
    <row r="7" spans="1:11" x14ac:dyDescent="0.25">
      <c r="A7" s="2"/>
      <c r="B7" s="5" t="s">
        <v>1161</v>
      </c>
      <c r="C7" s="13">
        <f>nota_086!C8+nota_086!C11+nota_086!C14+nota_086!C17+nota_086!C20+nota_086!C23</f>
        <v>0</v>
      </c>
      <c r="D7" s="13">
        <f>nota_086!D8+nota_086!D11+nota_086!D14+nota_086!D17+nota_086!D20+nota_086!D23</f>
        <v>0</v>
      </c>
      <c r="E7" s="13">
        <f>nota_086!E8+nota_086!E11+nota_086!E14+nota_086!E17+nota_086!E20+nota_086!E23</f>
        <v>0</v>
      </c>
      <c r="F7" s="13">
        <f>nota_086!C7+nota_086!D7-nota_086!E7</f>
        <v>0</v>
      </c>
      <c r="G7" s="13">
        <f>nota_086!G8+nota_086!G11+nota_086!G14+nota_086!G17+nota_086!G20+nota_086!G23</f>
        <v>0</v>
      </c>
      <c r="H7" s="13">
        <f>nota_086!H8+nota_086!H11+nota_086!H14+nota_086!H17+nota_086!H20+nota_086!H23</f>
        <v>0</v>
      </c>
      <c r="I7" s="13">
        <f>nota_086!I8+nota_086!I11+nota_086!I14+nota_086!I17+nota_086!I20+nota_086!I23</f>
        <v>0</v>
      </c>
      <c r="J7" s="13">
        <f>nota_086!G7+nota_086!H7-nota_086!I7</f>
        <v>0</v>
      </c>
      <c r="K7" s="15"/>
    </row>
    <row r="8" spans="1:11" x14ac:dyDescent="0.25">
      <c r="A8" s="2"/>
      <c r="B8" s="18" t="s">
        <v>1162</v>
      </c>
      <c r="C8" s="14">
        <f>SUM(nota_086!C9:'nota_086'!C10)</f>
        <v>0</v>
      </c>
      <c r="D8" s="14">
        <f>SUM(nota_086!D9:'nota_086'!D10)</f>
        <v>0</v>
      </c>
      <c r="E8" s="14">
        <f>SUM(nota_086!E9:'nota_086'!E10)</f>
        <v>0</v>
      </c>
      <c r="F8" s="14">
        <f>nota_086!C8+nota_086!D8-nota_086!E8</f>
        <v>0</v>
      </c>
      <c r="G8" s="14">
        <f>SUM(nota_086!G9:'nota_086'!G10)</f>
        <v>0</v>
      </c>
      <c r="H8" s="14">
        <f>SUM(nota_086!H9:'nota_086'!H10)</f>
        <v>0</v>
      </c>
      <c r="I8" s="14">
        <f>SUM(nota_086!I9:'nota_086'!I10)</f>
        <v>0</v>
      </c>
      <c r="J8" s="14">
        <f>nota_086!G8+nota_086!H8-nota_086!I8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f>nota_086!C9+nota_086!D9-nota_086!E9</f>
        <v>0</v>
      </c>
      <c r="G9" s="14">
        <v>0</v>
      </c>
      <c r="H9" s="14">
        <v>0</v>
      </c>
      <c r="I9" s="14">
        <v>0</v>
      </c>
      <c r="J9" s="14">
        <f>nota_086!G9+nota_086!H9-nota_086!I9</f>
        <v>0</v>
      </c>
      <c r="K9" s="15"/>
    </row>
    <row r="10" spans="1:11" x14ac:dyDescent="0.25">
      <c r="A10" s="2"/>
      <c r="B10" s="7" t="s">
        <v>645</v>
      </c>
      <c r="C10" s="14">
        <v>0</v>
      </c>
      <c r="D10" s="14">
        <v>0</v>
      </c>
      <c r="E10" s="14">
        <v>0</v>
      </c>
      <c r="F10" s="14">
        <f>nota_086!C10+nota_086!D10-nota_086!E10</f>
        <v>0</v>
      </c>
      <c r="G10" s="14">
        <v>0</v>
      </c>
      <c r="H10" s="14">
        <v>0</v>
      </c>
      <c r="I10" s="14">
        <v>0</v>
      </c>
      <c r="J10" s="14">
        <f>nota_086!G10+nota_086!H10-nota_086!I10</f>
        <v>0</v>
      </c>
      <c r="K10" s="15"/>
    </row>
    <row r="11" spans="1:11" x14ac:dyDescent="0.25">
      <c r="A11" s="2"/>
      <c r="B11" s="18" t="s">
        <v>1163</v>
      </c>
      <c r="C11" s="14">
        <f>SUM(nota_086!C12:'nota_086'!C13)</f>
        <v>0</v>
      </c>
      <c r="D11" s="14">
        <f>SUM(nota_086!D12:'nota_086'!D13)</f>
        <v>0</v>
      </c>
      <c r="E11" s="14">
        <f>SUM(nota_086!E12:'nota_086'!E13)</f>
        <v>0</v>
      </c>
      <c r="F11" s="14">
        <f>nota_086!C11+nota_086!D11-nota_086!E11</f>
        <v>0</v>
      </c>
      <c r="G11" s="14">
        <f>SUM(nota_086!G12:'nota_086'!G13)</f>
        <v>0</v>
      </c>
      <c r="H11" s="14">
        <f>SUM(nota_086!H12:'nota_086'!H13)</f>
        <v>0</v>
      </c>
      <c r="I11" s="14">
        <f>SUM(nota_086!I12:'nota_086'!I13)</f>
        <v>0</v>
      </c>
      <c r="J11" s="14">
        <f>nota_086!G11+nota_086!H11-nota_086!I11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f>nota_086!C12+nota_086!D12-nota_086!E12</f>
        <v>0</v>
      </c>
      <c r="G12" s="14">
        <v>0</v>
      </c>
      <c r="H12" s="14">
        <v>0</v>
      </c>
      <c r="I12" s="14">
        <v>0</v>
      </c>
      <c r="J12" s="14">
        <f>nota_086!G12+nota_086!H12-nota_086!I12</f>
        <v>0</v>
      </c>
      <c r="K12" s="15"/>
    </row>
    <row r="13" spans="1:11" x14ac:dyDescent="0.25">
      <c r="A13" s="2"/>
      <c r="B13" s="7" t="s">
        <v>645</v>
      </c>
      <c r="C13" s="14">
        <v>0</v>
      </c>
      <c r="D13" s="14">
        <v>0</v>
      </c>
      <c r="E13" s="14">
        <v>0</v>
      </c>
      <c r="F13" s="14">
        <f>nota_086!C13+nota_086!D13-nota_086!E13</f>
        <v>0</v>
      </c>
      <c r="G13" s="14">
        <v>0</v>
      </c>
      <c r="H13" s="14">
        <v>0</v>
      </c>
      <c r="I13" s="14">
        <v>0</v>
      </c>
      <c r="J13" s="14">
        <f>nota_086!G13+nota_086!H13-nota_086!I13</f>
        <v>0</v>
      </c>
      <c r="K13" s="15"/>
    </row>
    <row r="14" spans="1:11" x14ac:dyDescent="0.25">
      <c r="A14" s="2"/>
      <c r="B14" s="18" t="s">
        <v>1164</v>
      </c>
      <c r="C14" s="14">
        <f>SUM(nota_086!C15:'nota_086'!C16)</f>
        <v>0</v>
      </c>
      <c r="D14" s="14">
        <f>SUM(nota_086!D15:'nota_086'!D16)</f>
        <v>0</v>
      </c>
      <c r="E14" s="14">
        <f>SUM(nota_086!E15:'nota_086'!E16)</f>
        <v>0</v>
      </c>
      <c r="F14" s="14">
        <f>nota_086!C14+nota_086!D14-nota_086!E14</f>
        <v>0</v>
      </c>
      <c r="G14" s="14">
        <f>SUM(nota_086!G15:'nota_086'!G16)</f>
        <v>0</v>
      </c>
      <c r="H14" s="14">
        <f>SUM(nota_086!H15:'nota_086'!H16)</f>
        <v>0</v>
      </c>
      <c r="I14" s="14">
        <f>SUM(nota_086!I15:'nota_086'!I16)</f>
        <v>0</v>
      </c>
      <c r="J14" s="14">
        <f>nota_086!G14+nota_086!H14-nota_086!I14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f>nota_086!C15+nota_086!D15-nota_086!E15</f>
        <v>0</v>
      </c>
      <c r="G15" s="14">
        <v>0</v>
      </c>
      <c r="H15" s="14">
        <v>0</v>
      </c>
      <c r="I15" s="14">
        <v>0</v>
      </c>
      <c r="J15" s="14">
        <f>nota_086!G15+nota_086!H15-nota_086!I15</f>
        <v>0</v>
      </c>
      <c r="K15" s="15"/>
    </row>
    <row r="16" spans="1:11" x14ac:dyDescent="0.25">
      <c r="A16" s="2"/>
      <c r="B16" s="7" t="s">
        <v>645</v>
      </c>
      <c r="C16" s="14">
        <v>0</v>
      </c>
      <c r="D16" s="14">
        <v>0</v>
      </c>
      <c r="E16" s="14">
        <v>0</v>
      </c>
      <c r="F16" s="14">
        <f>nota_086!C16+nota_086!D16-nota_086!E16</f>
        <v>0</v>
      </c>
      <c r="G16" s="14">
        <v>0</v>
      </c>
      <c r="H16" s="14">
        <v>0</v>
      </c>
      <c r="I16" s="14">
        <v>0</v>
      </c>
      <c r="J16" s="14">
        <f>nota_086!G16+nota_086!H16-nota_086!I16</f>
        <v>0</v>
      </c>
      <c r="K16" s="15"/>
    </row>
    <row r="17" spans="1:11" x14ac:dyDescent="0.25">
      <c r="A17" s="2"/>
      <c r="B17" s="18" t="s">
        <v>1165</v>
      </c>
      <c r="C17" s="14">
        <f>SUM(nota_086!C18:'nota_086'!C19)</f>
        <v>0</v>
      </c>
      <c r="D17" s="14">
        <f>SUM(nota_086!D18:'nota_086'!D19)</f>
        <v>0</v>
      </c>
      <c r="E17" s="14">
        <f>SUM(nota_086!E18:'nota_086'!E19)</f>
        <v>0</v>
      </c>
      <c r="F17" s="14">
        <f>nota_086!C17+nota_086!D17-nota_086!E17</f>
        <v>0</v>
      </c>
      <c r="G17" s="14">
        <f>SUM(nota_086!G18:'nota_086'!G19)</f>
        <v>0</v>
      </c>
      <c r="H17" s="14">
        <f>SUM(nota_086!H18:'nota_086'!H19)</f>
        <v>0</v>
      </c>
      <c r="I17" s="14">
        <f>SUM(nota_086!I18:'nota_086'!I19)</f>
        <v>0</v>
      </c>
      <c r="J17" s="14">
        <f>nota_086!G17+nota_086!H17-nota_086!I17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f>nota_086!C18+nota_086!D18-nota_086!E18</f>
        <v>0</v>
      </c>
      <c r="G18" s="14">
        <v>0</v>
      </c>
      <c r="H18" s="14">
        <v>0</v>
      </c>
      <c r="I18" s="14">
        <v>0</v>
      </c>
      <c r="J18" s="14">
        <f>nota_086!G18+nota_086!H18-nota_086!I18</f>
        <v>0</v>
      </c>
      <c r="K18" s="15"/>
    </row>
    <row r="19" spans="1:11" x14ac:dyDescent="0.25">
      <c r="A19" s="2"/>
      <c r="B19" s="7" t="s">
        <v>645</v>
      </c>
      <c r="C19" s="14">
        <v>0</v>
      </c>
      <c r="D19" s="14">
        <v>0</v>
      </c>
      <c r="E19" s="14">
        <v>0</v>
      </c>
      <c r="F19" s="14">
        <f>nota_086!C19+nota_086!D19-nota_086!E19</f>
        <v>0</v>
      </c>
      <c r="G19" s="14">
        <v>0</v>
      </c>
      <c r="H19" s="14">
        <v>0</v>
      </c>
      <c r="I19" s="14">
        <v>0</v>
      </c>
      <c r="J19" s="14">
        <f>nota_086!G19+nota_086!H19-nota_086!I19</f>
        <v>0</v>
      </c>
      <c r="K19" s="15"/>
    </row>
    <row r="20" spans="1:11" x14ac:dyDescent="0.25">
      <c r="A20" s="2"/>
      <c r="B20" s="18" t="s">
        <v>1166</v>
      </c>
      <c r="C20" s="14">
        <f>SUM(nota_086!C21:'nota_086'!C22)</f>
        <v>0</v>
      </c>
      <c r="D20" s="14">
        <f>SUM(nota_086!D21:'nota_086'!D22)</f>
        <v>0</v>
      </c>
      <c r="E20" s="14">
        <f>SUM(nota_086!E21:'nota_086'!E22)</f>
        <v>0</v>
      </c>
      <c r="F20" s="14">
        <f>nota_086!C20+nota_086!D20-nota_086!E20</f>
        <v>0</v>
      </c>
      <c r="G20" s="14">
        <f>SUM(nota_086!G21:'nota_086'!G22)</f>
        <v>0</v>
      </c>
      <c r="H20" s="14">
        <f>SUM(nota_086!H21:'nota_086'!H22)</f>
        <v>0</v>
      </c>
      <c r="I20" s="14">
        <f>SUM(nota_086!I21:'nota_086'!I22)</f>
        <v>0</v>
      </c>
      <c r="J20" s="14">
        <f>nota_086!G20+nota_086!H20-nota_086!I20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f>nota_086!C21+nota_086!D21-nota_086!E21</f>
        <v>0</v>
      </c>
      <c r="G21" s="14">
        <v>0</v>
      </c>
      <c r="H21" s="14">
        <v>0</v>
      </c>
      <c r="I21" s="14">
        <v>0</v>
      </c>
      <c r="J21" s="14">
        <f>nota_086!G21+nota_086!H21-nota_086!I21</f>
        <v>0</v>
      </c>
      <c r="K21" s="15"/>
    </row>
    <row r="22" spans="1:11" x14ac:dyDescent="0.25">
      <c r="A22" s="2"/>
      <c r="B22" s="7" t="s">
        <v>645</v>
      </c>
      <c r="C22" s="14">
        <v>0</v>
      </c>
      <c r="D22" s="14">
        <v>0</v>
      </c>
      <c r="E22" s="14">
        <v>0</v>
      </c>
      <c r="F22" s="14">
        <f>nota_086!C22+nota_086!D22-nota_086!E22</f>
        <v>0</v>
      </c>
      <c r="G22" s="14">
        <v>0</v>
      </c>
      <c r="H22" s="14">
        <v>0</v>
      </c>
      <c r="I22" s="14">
        <v>0</v>
      </c>
      <c r="J22" s="14">
        <f>nota_086!G22+nota_086!H22-nota_086!I22</f>
        <v>0</v>
      </c>
      <c r="K22" s="15"/>
    </row>
    <row r="23" spans="1:11" x14ac:dyDescent="0.25">
      <c r="A23" s="2"/>
      <c r="B23" s="18" t="s">
        <v>1167</v>
      </c>
      <c r="C23" s="14">
        <f>SUM(nota_086!C24:'nota_086'!C25)</f>
        <v>0</v>
      </c>
      <c r="D23" s="14">
        <f>SUM(nota_086!D24:'nota_086'!D25)</f>
        <v>0</v>
      </c>
      <c r="E23" s="14">
        <f>SUM(nota_086!E24:'nota_086'!E25)</f>
        <v>0</v>
      </c>
      <c r="F23" s="14">
        <f>nota_086!C23+nota_086!D23-nota_086!E23</f>
        <v>0</v>
      </c>
      <c r="G23" s="14">
        <f>SUM(nota_086!G24:'nota_086'!G25)</f>
        <v>0</v>
      </c>
      <c r="H23" s="14">
        <f>SUM(nota_086!H24:'nota_086'!H25)</f>
        <v>0</v>
      </c>
      <c r="I23" s="14">
        <f>SUM(nota_086!I24:'nota_086'!I25)</f>
        <v>0</v>
      </c>
      <c r="J23" s="14">
        <f>nota_086!G23+nota_086!H23-nota_086!I23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f>nota_086!C24+nota_086!D24-nota_086!E24</f>
        <v>0</v>
      </c>
      <c r="G24" s="14">
        <v>0</v>
      </c>
      <c r="H24" s="14">
        <v>0</v>
      </c>
      <c r="I24" s="14">
        <v>0</v>
      </c>
      <c r="J24" s="14">
        <f>nota_086!G24+nota_086!H24-nota_086!I24</f>
        <v>0</v>
      </c>
      <c r="K24" s="15"/>
    </row>
    <row r="25" spans="1:11" x14ac:dyDescent="0.25">
      <c r="A25" s="2"/>
      <c r="B25" s="7" t="s">
        <v>645</v>
      </c>
      <c r="C25" s="14">
        <v>0</v>
      </c>
      <c r="D25" s="14">
        <v>0</v>
      </c>
      <c r="E25" s="14">
        <v>0</v>
      </c>
      <c r="F25" s="14">
        <f>nota_086!C25+nota_086!D25-nota_086!E25</f>
        <v>0</v>
      </c>
      <c r="G25" s="14">
        <v>0</v>
      </c>
      <c r="H25" s="14">
        <v>0</v>
      </c>
      <c r="I25" s="14">
        <v>0</v>
      </c>
      <c r="J25" s="14">
        <f>nota_086!G25+nota_086!H25-nota_086!I25</f>
        <v>0</v>
      </c>
      <c r="K25" s="15"/>
    </row>
    <row r="26" spans="1:11" x14ac:dyDescent="0.25">
      <c r="A26" s="2"/>
      <c r="B26" s="5" t="s">
        <v>1168</v>
      </c>
      <c r="C26" s="13">
        <f>SUM(nota_086!C27:'nota_086'!C28)</f>
        <v>0</v>
      </c>
      <c r="D26" s="13">
        <f>SUM(nota_086!D27:'nota_086'!D28)</f>
        <v>0</v>
      </c>
      <c r="E26" s="13">
        <f>SUM(nota_086!E27:'nota_086'!E28)</f>
        <v>0</v>
      </c>
      <c r="F26" s="13">
        <f>nota_086!C26+nota_086!D26-nota_086!E26</f>
        <v>0</v>
      </c>
      <c r="G26" s="13">
        <f>SUM(nota_086!G27:'nota_086'!G28)</f>
        <v>0</v>
      </c>
      <c r="H26" s="13">
        <f>SUM(nota_086!H27:'nota_086'!H28)</f>
        <v>0</v>
      </c>
      <c r="I26" s="13">
        <f>SUM(nota_086!I27:'nota_086'!I28)</f>
        <v>0</v>
      </c>
      <c r="J26" s="13">
        <f>nota_086!G26+nota_086!H26-nota_086!I26</f>
        <v>0</v>
      </c>
      <c r="K26" s="15"/>
    </row>
    <row r="27" spans="1:11" x14ac:dyDescent="0.25">
      <c r="A27" s="2"/>
      <c r="B27" s="18" t="s">
        <v>645</v>
      </c>
      <c r="C27" s="14">
        <v>0</v>
      </c>
      <c r="D27" s="14">
        <v>0</v>
      </c>
      <c r="E27" s="14">
        <v>0</v>
      </c>
      <c r="F27" s="14">
        <f>nota_086!C27+nota_086!D27-nota_086!E27</f>
        <v>0</v>
      </c>
      <c r="G27" s="14">
        <v>0</v>
      </c>
      <c r="H27" s="14">
        <v>0</v>
      </c>
      <c r="I27" s="14">
        <v>0</v>
      </c>
      <c r="J27" s="14">
        <f>nota_086!G27+nota_086!H27-nota_086!I27</f>
        <v>0</v>
      </c>
      <c r="K27" s="15"/>
    </row>
    <row r="28" spans="1:11" x14ac:dyDescent="0.25">
      <c r="A28" s="2"/>
      <c r="B28" s="18" t="s">
        <v>645</v>
      </c>
      <c r="C28" s="14">
        <v>0</v>
      </c>
      <c r="D28" s="14">
        <v>0</v>
      </c>
      <c r="E28" s="14">
        <v>0</v>
      </c>
      <c r="F28" s="14">
        <f>nota_086!C28+nota_086!D28-nota_086!E28</f>
        <v>0</v>
      </c>
      <c r="G28" s="14">
        <v>0</v>
      </c>
      <c r="H28" s="14">
        <v>0</v>
      </c>
      <c r="I28" s="14">
        <v>0</v>
      </c>
      <c r="J28" s="14">
        <f>nota_086!G28+nota_086!H28-nota_086!I28</f>
        <v>0</v>
      </c>
      <c r="K28" s="15"/>
    </row>
    <row r="29" spans="1:11" x14ac:dyDescent="0.25">
      <c r="A29" s="1"/>
      <c r="B29" s="11"/>
      <c r="C29" s="11"/>
      <c r="D29" s="11"/>
      <c r="E29" s="11"/>
      <c r="F29" s="11"/>
      <c r="G29" s="11"/>
      <c r="H29" s="11"/>
      <c r="I29" s="11"/>
      <c r="J29" s="11"/>
      <c r="K29" s="1"/>
    </row>
    <row r="30" spans="1:11" x14ac:dyDescent="0.25">
      <c r="A30" s="1"/>
      <c r="B30" s="17" t="s">
        <v>502</v>
      </c>
      <c r="C30" s="17"/>
      <c r="D30" s="17"/>
      <c r="E30" s="17"/>
      <c r="F30" s="17"/>
      <c r="G30" s="17"/>
      <c r="H30" s="17"/>
      <c r="I30" s="17"/>
      <c r="J30" s="17"/>
      <c r="K30" s="1"/>
    </row>
    <row r="31" spans="1:11" x14ac:dyDescent="0.25">
      <c r="A31" s="2"/>
      <c r="B31" s="109"/>
      <c r="C31" s="105"/>
      <c r="D31" s="105"/>
      <c r="E31" s="105"/>
      <c r="F31" s="105"/>
      <c r="G31" s="105"/>
      <c r="H31" s="105"/>
      <c r="I31" s="105"/>
      <c r="J31" s="105"/>
      <c r="K31" s="15"/>
    </row>
    <row r="32" spans="1:11" x14ac:dyDescent="0.25">
      <c r="A32" s="1"/>
      <c r="B32" s="11"/>
      <c r="C32" s="11"/>
      <c r="D32" s="11"/>
      <c r="E32" s="11"/>
      <c r="F32" s="11"/>
      <c r="G32" s="11"/>
      <c r="H32" s="11"/>
      <c r="I32" s="11"/>
      <c r="J32" s="11"/>
      <c r="K32" s="1"/>
    </row>
  </sheetData>
  <mergeCells count="5">
    <mergeCell ref="B3:J3"/>
    <mergeCell ref="B5:B6"/>
    <mergeCell ref="B31:J31"/>
    <mergeCell ref="C5:F5"/>
    <mergeCell ref="G5:J5"/>
  </mergeCells>
  <pageMargins left="0.7" right="0.7" top="0.75" bottom="0.75" header="0.3" footer="0.3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D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257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412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1182</v>
      </c>
      <c r="K5" s="15"/>
    </row>
    <row r="6" spans="1:11" x14ac:dyDescent="0.25">
      <c r="A6" s="2"/>
      <c r="B6" s="5" t="s">
        <v>1161</v>
      </c>
      <c r="C6" s="13">
        <f>nota_087!C7+nota_087!C10+nota_087!C13+nota_087!C16+nota_087!C19+nota_087!C22</f>
        <v>0</v>
      </c>
      <c r="D6" s="13">
        <f>nota_087!D7+nota_087!D10+nota_087!D13+nota_087!D16+nota_087!D19+nota_087!D22</f>
        <v>0</v>
      </c>
      <c r="E6" s="13">
        <f>nota_087!E7+nota_087!E10+nota_087!E13+nota_087!E16+nota_087!E19+nota_087!E22</f>
        <v>0</v>
      </c>
      <c r="F6" s="13">
        <f>nota_087!F7+nota_087!F10+nota_087!F13+nota_087!F16+nota_087!F19+nota_087!F22</f>
        <v>0</v>
      </c>
      <c r="G6" s="13">
        <f>nota_087!G7+nota_087!G10+nota_087!G13+nota_087!G16+nota_087!G19+nota_087!G22</f>
        <v>0</v>
      </c>
      <c r="H6" s="13">
        <f>nota_087!H7+nota_087!H10+nota_087!H13+nota_087!H16+nota_087!H19+nota_087!H22</f>
        <v>0</v>
      </c>
      <c r="I6" s="13">
        <f>nota_087!I7+nota_087!I10+nota_087!I13+nota_087!I16+nota_087!I19+nota_087!I22</f>
        <v>0</v>
      </c>
      <c r="J6" s="13">
        <f>nota_087!C6+nota_087!E6+nota_087!G6+nota_087!I6</f>
        <v>0</v>
      </c>
      <c r="K6" s="15"/>
    </row>
    <row r="7" spans="1:11" x14ac:dyDescent="0.25">
      <c r="A7" s="2"/>
      <c r="B7" s="18" t="s">
        <v>1162</v>
      </c>
      <c r="C7" s="14">
        <f>SUM(nota_087!C8:'nota_087'!C9)</f>
        <v>0</v>
      </c>
      <c r="D7" s="14">
        <f>SUM(nota_087!D8:'nota_087'!D9)</f>
        <v>0</v>
      </c>
      <c r="E7" s="14">
        <f>SUM(nota_087!E8:'nota_087'!E9)</f>
        <v>0</v>
      </c>
      <c r="F7" s="14">
        <f>SUM(nota_087!F8:'nota_087'!F9)</f>
        <v>0</v>
      </c>
      <c r="G7" s="14">
        <f>SUM(nota_087!G8:'nota_087'!G9)</f>
        <v>0</v>
      </c>
      <c r="H7" s="14">
        <f>SUM(nota_087!H8:'nota_087'!H9)</f>
        <v>0</v>
      </c>
      <c r="I7" s="14">
        <f>SUM(nota_087!I8:'nota_087'!I9)</f>
        <v>0</v>
      </c>
      <c r="J7" s="14">
        <f>nota_087!C7+nota_087!E7+nota_087!G7+nota_087!I7</f>
        <v>0</v>
      </c>
      <c r="K7" s="15"/>
    </row>
    <row r="8" spans="1:11" x14ac:dyDescent="0.25">
      <c r="A8" s="2"/>
      <c r="B8" s="7" t="s">
        <v>645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nota_087!C8+nota_087!E8+nota_087!G8+nota_087!I8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nota_087!C9+nota_087!E9+nota_087!G9+nota_087!I9</f>
        <v>0</v>
      </c>
      <c r="K9" s="15"/>
    </row>
    <row r="10" spans="1:11" x14ac:dyDescent="0.25">
      <c r="A10" s="2"/>
      <c r="B10" s="18" t="s">
        <v>1163</v>
      </c>
      <c r="C10" s="14">
        <f>SUM(nota_087!C11:'nota_087'!C12)</f>
        <v>0</v>
      </c>
      <c r="D10" s="14">
        <f>SUM(nota_087!D11:'nota_087'!D12)</f>
        <v>0</v>
      </c>
      <c r="E10" s="14">
        <f>SUM(nota_087!E11:'nota_087'!E12)</f>
        <v>0</v>
      </c>
      <c r="F10" s="14">
        <f>SUM(nota_087!F11:'nota_087'!F12)</f>
        <v>0</v>
      </c>
      <c r="G10" s="14">
        <f>SUM(nota_087!G11:'nota_087'!G12)</f>
        <v>0</v>
      </c>
      <c r="H10" s="14">
        <f>SUM(nota_087!H11:'nota_087'!H12)</f>
        <v>0</v>
      </c>
      <c r="I10" s="14">
        <f>SUM(nota_087!I11:'nota_087'!I12)</f>
        <v>0</v>
      </c>
      <c r="J10" s="14">
        <f>nota_087!C10+nota_087!E10+nota_087!G10+nota_087!I10</f>
        <v>0</v>
      </c>
      <c r="K10" s="15"/>
    </row>
    <row r="11" spans="1:11" x14ac:dyDescent="0.25">
      <c r="A11" s="2"/>
      <c r="B11" s="7" t="s">
        <v>645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nota_087!C11+nota_087!E11+nota_087!G11+nota_087!I11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nota_087!C12+nota_087!E12+nota_087!G12+nota_087!I12</f>
        <v>0</v>
      </c>
      <c r="K12" s="15"/>
    </row>
    <row r="13" spans="1:11" x14ac:dyDescent="0.25">
      <c r="A13" s="2"/>
      <c r="B13" s="18" t="s">
        <v>1164</v>
      </c>
      <c r="C13" s="14">
        <f>SUM(nota_087!C14:'nota_087'!C15)</f>
        <v>0</v>
      </c>
      <c r="D13" s="14">
        <f>SUM(nota_087!D14:'nota_087'!D15)</f>
        <v>0</v>
      </c>
      <c r="E13" s="14">
        <f>SUM(nota_087!E14:'nota_087'!E15)</f>
        <v>0</v>
      </c>
      <c r="F13" s="14">
        <f>SUM(nota_087!F14:'nota_087'!F15)</f>
        <v>0</v>
      </c>
      <c r="G13" s="14">
        <f>SUM(nota_087!G14:'nota_087'!G15)</f>
        <v>0</v>
      </c>
      <c r="H13" s="14">
        <f>SUM(nota_087!H14:'nota_087'!H15)</f>
        <v>0</v>
      </c>
      <c r="I13" s="14">
        <f>SUM(nota_087!I14:'nota_087'!I15)</f>
        <v>0</v>
      </c>
      <c r="J13" s="14">
        <f>nota_087!C13+nota_087!E13+nota_087!G13+nota_087!I13</f>
        <v>0</v>
      </c>
      <c r="K13" s="15"/>
    </row>
    <row r="14" spans="1:11" x14ac:dyDescent="0.25">
      <c r="A14" s="2"/>
      <c r="B14" s="7" t="s">
        <v>645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nota_087!C14+nota_087!E14+nota_087!G14+nota_087!I14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nota_087!C15+nota_087!E15+nota_087!G15+nota_087!I15</f>
        <v>0</v>
      </c>
      <c r="K15" s="15"/>
    </row>
    <row r="16" spans="1:11" x14ac:dyDescent="0.25">
      <c r="A16" s="2"/>
      <c r="B16" s="18" t="s">
        <v>1165</v>
      </c>
      <c r="C16" s="14">
        <f>SUM(nota_087!C17:'nota_087'!C18)</f>
        <v>0</v>
      </c>
      <c r="D16" s="14">
        <f>SUM(nota_087!D17:'nota_087'!D18)</f>
        <v>0</v>
      </c>
      <c r="E16" s="14">
        <f>SUM(nota_087!E17:'nota_087'!E18)</f>
        <v>0</v>
      </c>
      <c r="F16" s="14">
        <f>SUM(nota_087!F17:'nota_087'!F18)</f>
        <v>0</v>
      </c>
      <c r="G16" s="14">
        <f>SUM(nota_087!G17:'nota_087'!G18)</f>
        <v>0</v>
      </c>
      <c r="H16" s="14">
        <f>SUM(nota_087!H17:'nota_087'!H18)</f>
        <v>0</v>
      </c>
      <c r="I16" s="14">
        <f>SUM(nota_087!I17:'nota_087'!I18)</f>
        <v>0</v>
      </c>
      <c r="J16" s="14">
        <f>nota_087!C16+nota_087!E16+nota_087!G16+nota_087!I16</f>
        <v>0</v>
      </c>
      <c r="K16" s="15"/>
    </row>
    <row r="17" spans="1:11" x14ac:dyDescent="0.25">
      <c r="A17" s="2"/>
      <c r="B17" s="7" t="s">
        <v>645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nota_087!C17+nota_087!E17+nota_087!G17+nota_087!I17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nota_087!C18+nota_087!E18+nota_087!G18+nota_087!I18</f>
        <v>0</v>
      </c>
      <c r="K18" s="15"/>
    </row>
    <row r="19" spans="1:11" x14ac:dyDescent="0.25">
      <c r="A19" s="2"/>
      <c r="B19" s="18" t="s">
        <v>1173</v>
      </c>
      <c r="C19" s="14">
        <f>SUM(nota_087!C20:'nota_087'!C21)</f>
        <v>0</v>
      </c>
      <c r="D19" s="14">
        <f>SUM(nota_087!D20:'nota_087'!D21)</f>
        <v>0</v>
      </c>
      <c r="E19" s="14">
        <f>SUM(nota_087!E20:'nota_087'!E21)</f>
        <v>0</v>
      </c>
      <c r="F19" s="14">
        <f>SUM(nota_087!F20:'nota_087'!F21)</f>
        <v>0</v>
      </c>
      <c r="G19" s="14">
        <f>SUM(nota_087!G20:'nota_087'!G21)</f>
        <v>0</v>
      </c>
      <c r="H19" s="14">
        <f>SUM(nota_087!H20:'nota_087'!H21)</f>
        <v>0</v>
      </c>
      <c r="I19" s="14">
        <f>SUM(nota_087!I20:'nota_087'!I21)</f>
        <v>0</v>
      </c>
      <c r="J19" s="14">
        <f>nota_087!C19+nota_087!E19+nota_087!G19+nota_087!I19</f>
        <v>0</v>
      </c>
      <c r="K19" s="15"/>
    </row>
    <row r="20" spans="1:11" x14ac:dyDescent="0.25">
      <c r="A20" s="2"/>
      <c r="B20" s="7" t="s">
        <v>645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nota_087!C20+nota_087!E20+nota_087!G20+nota_087!I20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nota_087!C21+nota_087!E21+nota_087!G21+nota_087!I21</f>
        <v>0</v>
      </c>
      <c r="K21" s="15"/>
    </row>
    <row r="22" spans="1:11" x14ac:dyDescent="0.25">
      <c r="A22" s="2"/>
      <c r="B22" s="18" t="s">
        <v>1174</v>
      </c>
      <c r="C22" s="14">
        <f>SUM(nota_087!C23:'nota_087'!C24)</f>
        <v>0</v>
      </c>
      <c r="D22" s="14">
        <f>SUM(nota_087!D23:'nota_087'!D24)</f>
        <v>0</v>
      </c>
      <c r="E22" s="14">
        <f>SUM(nota_087!E23:'nota_087'!E24)</f>
        <v>0</v>
      </c>
      <c r="F22" s="14">
        <f>SUM(nota_087!F23:'nota_087'!F24)</f>
        <v>0</v>
      </c>
      <c r="G22" s="14">
        <f>SUM(nota_087!G23:'nota_087'!G24)</f>
        <v>0</v>
      </c>
      <c r="H22" s="14">
        <f>SUM(nota_087!H23:'nota_087'!H24)</f>
        <v>0</v>
      </c>
      <c r="I22" s="14">
        <f>SUM(nota_087!I23:'nota_087'!I24)</f>
        <v>0</v>
      </c>
      <c r="J22" s="14">
        <f>nota_087!C22+nota_087!E22+nota_087!G22+nota_087!I22</f>
        <v>0</v>
      </c>
      <c r="K22" s="15"/>
    </row>
    <row r="23" spans="1:11" x14ac:dyDescent="0.25">
      <c r="A23" s="2"/>
      <c r="B23" s="7" t="s">
        <v>645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nota_087!C23+nota_087!E23+nota_087!G23+nota_087!I23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nota_087!C24+nota_087!E24+nota_087!G24+nota_087!I24</f>
        <v>0</v>
      </c>
      <c r="K24" s="15"/>
    </row>
    <row r="25" spans="1:11" x14ac:dyDescent="0.25">
      <c r="A25" s="2"/>
      <c r="B25" s="5" t="s">
        <v>1168</v>
      </c>
      <c r="C25" s="13">
        <f>SUM(nota_087!C26:'nota_087'!C27)</f>
        <v>0</v>
      </c>
      <c r="D25" s="13">
        <f>SUM(nota_087!D26:'nota_087'!D27)</f>
        <v>0</v>
      </c>
      <c r="E25" s="13">
        <f>SUM(nota_087!E26:'nota_087'!E27)</f>
        <v>0</v>
      </c>
      <c r="F25" s="13">
        <f>SUM(nota_087!F26:'nota_087'!F27)</f>
        <v>0</v>
      </c>
      <c r="G25" s="13">
        <f>SUM(nota_087!G26:'nota_087'!G27)</f>
        <v>0</v>
      </c>
      <c r="H25" s="13">
        <f>SUM(nota_087!H26:'nota_087'!H27)</f>
        <v>0</v>
      </c>
      <c r="I25" s="13">
        <f>SUM(nota_087!I26:'nota_087'!I27)</f>
        <v>0</v>
      </c>
      <c r="J25" s="13">
        <f>nota_087!C25+nota_087!E25+nota_087!G25+nota_087!I25</f>
        <v>0</v>
      </c>
      <c r="K25" s="15"/>
    </row>
    <row r="26" spans="1:11" x14ac:dyDescent="0.25">
      <c r="A26" s="2"/>
      <c r="B26" s="7" t="s">
        <v>645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nota_087!C26+nota_087!E26+nota_087!G26+nota_087!I26</f>
        <v>0</v>
      </c>
      <c r="K26" s="15"/>
    </row>
    <row r="27" spans="1:11" x14ac:dyDescent="0.25">
      <c r="A27" s="2"/>
      <c r="B27" s="7" t="s">
        <v>645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nota_087!C27+nota_087!E27+nota_087!G27+nota_087!I27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502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109"/>
      <c r="C30" s="105"/>
      <c r="D30" s="105"/>
      <c r="E30" s="105"/>
      <c r="F30" s="105"/>
      <c r="G30" s="105"/>
      <c r="H30" s="105"/>
      <c r="I30" s="105"/>
      <c r="J30" s="105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E00-000000000000}">
  <dimension ref="A1:E15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4" width="20.7109375" customWidth="1"/>
    <col min="5" max="5" width="2.7109375" customWidth="1"/>
  </cols>
  <sheetData>
    <row r="1" spans="1:5" x14ac:dyDescent="0.25">
      <c r="A1" s="1"/>
      <c r="B1" s="1"/>
      <c r="C1" s="1"/>
      <c r="D1" s="1"/>
      <c r="E1" s="1"/>
    </row>
    <row r="2" spans="1:5" x14ac:dyDescent="0.25">
      <c r="A2" s="1"/>
      <c r="B2" s="23" t="s">
        <v>258</v>
      </c>
      <c r="C2" s="23"/>
      <c r="D2" s="23"/>
      <c r="E2" s="1"/>
    </row>
    <row r="3" spans="1:5" x14ac:dyDescent="0.25">
      <c r="A3" s="1"/>
      <c r="B3" s="106" t="s">
        <v>413</v>
      </c>
      <c r="C3" s="105"/>
      <c r="D3" s="105"/>
      <c r="E3" s="1"/>
    </row>
    <row r="4" spans="1:5" x14ac:dyDescent="0.25">
      <c r="A4" s="1"/>
      <c r="B4" s="3"/>
      <c r="C4" s="3"/>
      <c r="D4" s="3"/>
      <c r="E4" s="1"/>
    </row>
    <row r="5" spans="1:5" x14ac:dyDescent="0.25">
      <c r="A5" s="2"/>
      <c r="B5" s="4"/>
      <c r="C5" s="4">
        <v>2016</v>
      </c>
      <c r="D5" s="4">
        <v>2015</v>
      </c>
      <c r="E5" s="15"/>
    </row>
    <row r="6" spans="1:5" x14ac:dyDescent="0.25">
      <c r="A6" s="2"/>
      <c r="B6" s="24" t="s">
        <v>1183</v>
      </c>
      <c r="C6" s="14">
        <v>0</v>
      </c>
      <c r="D6" s="14">
        <v>0</v>
      </c>
      <c r="E6" s="15"/>
    </row>
    <row r="7" spans="1:5" x14ac:dyDescent="0.25">
      <c r="A7" s="2"/>
      <c r="B7" s="24" t="s">
        <v>1184</v>
      </c>
      <c r="C7" s="14">
        <v>0</v>
      </c>
      <c r="D7" s="14">
        <v>0</v>
      </c>
      <c r="E7" s="15"/>
    </row>
    <row r="8" spans="1:5" x14ac:dyDescent="0.25">
      <c r="A8" s="2"/>
      <c r="B8" s="24" t="s">
        <v>824</v>
      </c>
      <c r="C8" s="14">
        <v>0</v>
      </c>
      <c r="D8" s="14">
        <v>0</v>
      </c>
      <c r="E8" s="15"/>
    </row>
    <row r="9" spans="1:5" x14ac:dyDescent="0.25">
      <c r="A9" s="2"/>
      <c r="B9" s="24" t="s">
        <v>823</v>
      </c>
      <c r="C9" s="14">
        <v>0</v>
      </c>
      <c r="D9" s="14">
        <v>0</v>
      </c>
      <c r="E9" s="15"/>
    </row>
    <row r="10" spans="1:5" x14ac:dyDescent="0.25">
      <c r="A10" s="2"/>
      <c r="B10" s="24" t="s">
        <v>1185</v>
      </c>
      <c r="C10" s="14">
        <v>0</v>
      </c>
      <c r="D10" s="14">
        <v>0</v>
      </c>
      <c r="E10" s="15"/>
    </row>
    <row r="11" spans="1:5" x14ac:dyDescent="0.25">
      <c r="A11" s="2"/>
      <c r="B11" s="10" t="s">
        <v>757</v>
      </c>
      <c r="C11" s="13">
        <f>SUM(nota_088!C6:'nota_088'!C10)</f>
        <v>0</v>
      </c>
      <c r="D11" s="13">
        <f>SUM(nota_088!D6:'nota_088'!D10)</f>
        <v>0</v>
      </c>
      <c r="E11" s="15"/>
    </row>
    <row r="12" spans="1:5" x14ac:dyDescent="0.25">
      <c r="A12" s="1"/>
      <c r="B12" s="11"/>
      <c r="C12" s="11"/>
      <c r="D12" s="11"/>
      <c r="E12" s="1"/>
    </row>
    <row r="13" spans="1:5" x14ac:dyDescent="0.25">
      <c r="A13" s="1"/>
      <c r="B13" s="17" t="s">
        <v>502</v>
      </c>
      <c r="C13" s="17"/>
      <c r="D13" s="17"/>
      <c r="E13" s="1"/>
    </row>
    <row r="14" spans="1:5" x14ac:dyDescent="0.25">
      <c r="A14" s="2"/>
      <c r="B14" s="109"/>
      <c r="C14" s="105"/>
      <c r="D14" s="105"/>
      <c r="E14" s="15"/>
    </row>
    <row r="15" spans="1:5" x14ac:dyDescent="0.25">
      <c r="A15" s="1"/>
      <c r="B15" s="11"/>
      <c r="C15" s="11"/>
      <c r="D15" s="11"/>
      <c r="E15" s="1"/>
    </row>
  </sheetData>
  <mergeCells count="2">
    <mergeCell ref="B3:D3"/>
    <mergeCell ref="B14:D14"/>
  </mergeCells>
  <pageMargins left="0.7" right="0.7" top="0.75" bottom="0.75" header="0.3" footer="0.3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5F00-000000000000}">
  <sheetPr>
    <tabColor rgb="FFFFFF00"/>
  </sheetPr>
  <dimension ref="A1:G83"/>
  <sheetViews>
    <sheetView topLeftCell="B52" workbookViewId="0">
      <selection activeCell="G31" sqref="G31"/>
    </sheetView>
  </sheetViews>
  <sheetFormatPr defaultRowHeight="15" x14ac:dyDescent="0.25"/>
  <cols>
    <col min="1" max="1" width="2.7109375" customWidth="1"/>
    <col min="2" max="2" width="63.85546875" customWidth="1"/>
    <col min="3" max="6" width="20.7109375" customWidth="1"/>
    <col min="7" max="7" width="2.7109375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1"/>
      <c r="B2" s="23" t="s">
        <v>259</v>
      </c>
      <c r="C2" s="23"/>
      <c r="D2" s="23"/>
      <c r="E2" s="23"/>
      <c r="F2" s="23"/>
      <c r="G2" s="1"/>
    </row>
    <row r="3" spans="1:7" x14ac:dyDescent="0.25">
      <c r="A3" s="1"/>
      <c r="B3" s="106" t="s">
        <v>414</v>
      </c>
      <c r="C3" s="105"/>
      <c r="D3" s="105"/>
      <c r="E3" s="105"/>
      <c r="F3" s="105"/>
      <c r="G3" s="1"/>
    </row>
    <row r="4" spans="1:7" x14ac:dyDescent="0.25">
      <c r="A4" s="1"/>
      <c r="B4" s="3"/>
      <c r="C4" s="3"/>
      <c r="D4" s="3"/>
      <c r="E4" s="3"/>
      <c r="F4" s="3"/>
      <c r="G4" s="1"/>
    </row>
    <row r="5" spans="1:7" ht="45" x14ac:dyDescent="0.25">
      <c r="A5" s="2"/>
      <c r="B5" s="4"/>
      <c r="C5" s="4" t="s">
        <v>1200</v>
      </c>
      <c r="D5" s="4" t="s">
        <v>1201</v>
      </c>
      <c r="E5" s="4" t="s">
        <v>1202</v>
      </c>
      <c r="F5" s="4" t="s">
        <v>1203</v>
      </c>
      <c r="G5" s="15"/>
    </row>
    <row r="6" spans="1:7" x14ac:dyDescent="0.25">
      <c r="A6" s="2"/>
      <c r="B6" s="5" t="s">
        <v>7</v>
      </c>
      <c r="C6" s="13">
        <v>0</v>
      </c>
      <c r="D6" s="13">
        <v>0</v>
      </c>
      <c r="E6" s="13">
        <v>0</v>
      </c>
      <c r="F6" s="13">
        <f>nota_089!C6-nota_089!E6</f>
        <v>0</v>
      </c>
      <c r="G6" s="15"/>
    </row>
    <row r="7" spans="1:7" x14ac:dyDescent="0.25">
      <c r="A7" s="2"/>
      <c r="B7" s="6" t="s">
        <v>1186</v>
      </c>
      <c r="C7" s="13">
        <f>nota_089!C9</f>
        <v>0</v>
      </c>
      <c r="D7" s="13">
        <f>nota_089!D9</f>
        <v>0</v>
      </c>
      <c r="E7" s="13">
        <f>nota_089!E9</f>
        <v>0</v>
      </c>
      <c r="F7" s="13">
        <f>nota_089!C7-nota_089!E7</f>
        <v>0</v>
      </c>
      <c r="G7" s="15"/>
    </row>
    <row r="8" spans="1:7" x14ac:dyDescent="0.25">
      <c r="A8" s="2"/>
      <c r="B8" s="18" t="s">
        <v>1187</v>
      </c>
      <c r="C8" s="14">
        <v>0</v>
      </c>
      <c r="D8" s="14">
        <v>0</v>
      </c>
      <c r="E8" s="14">
        <v>0</v>
      </c>
      <c r="F8" s="14">
        <f>nota_089!C8-nota_089!E8</f>
        <v>0</v>
      </c>
      <c r="G8" s="15"/>
    </row>
    <row r="9" spans="1:7" x14ac:dyDescent="0.25">
      <c r="A9" s="2"/>
      <c r="B9" s="18" t="s">
        <v>1188</v>
      </c>
      <c r="C9" s="14">
        <f>SUM(nota_089!C10:'nota_089'!C15)</f>
        <v>0</v>
      </c>
      <c r="D9" s="14">
        <f>SUM(nota_089!D10:'nota_089'!D15)</f>
        <v>0</v>
      </c>
      <c r="E9" s="14">
        <f>SUM(nota_089!E10:'nota_089'!E15)</f>
        <v>0</v>
      </c>
      <c r="F9" s="14">
        <f>nota_089!C9-nota_089!E9</f>
        <v>0</v>
      </c>
      <c r="G9" s="15"/>
    </row>
    <row r="10" spans="1:7" x14ac:dyDescent="0.25">
      <c r="A10" s="2"/>
      <c r="B10" s="7" t="s">
        <v>1189</v>
      </c>
      <c r="C10" s="14">
        <v>0</v>
      </c>
      <c r="D10" s="14">
        <v>0</v>
      </c>
      <c r="E10" s="14">
        <v>0</v>
      </c>
      <c r="F10" s="14">
        <f>nota_089!C10-nota_089!E10</f>
        <v>0</v>
      </c>
      <c r="G10" s="15"/>
    </row>
    <row r="11" spans="1:7" x14ac:dyDescent="0.25">
      <c r="A11" s="2"/>
      <c r="B11" s="7" t="s">
        <v>1190</v>
      </c>
      <c r="C11" s="14">
        <v>0</v>
      </c>
      <c r="D11" s="14">
        <v>0</v>
      </c>
      <c r="E11" s="14">
        <v>0</v>
      </c>
      <c r="F11" s="14">
        <f>nota_089!C11-nota_089!E11</f>
        <v>0</v>
      </c>
      <c r="G11" s="15"/>
    </row>
    <row r="12" spans="1:7" x14ac:dyDescent="0.25">
      <c r="A12" s="2"/>
      <c r="B12" s="7" t="s">
        <v>1191</v>
      </c>
      <c r="C12" s="14">
        <v>0</v>
      </c>
      <c r="D12" s="14">
        <v>0</v>
      </c>
      <c r="E12" s="14">
        <v>0</v>
      </c>
      <c r="F12" s="14">
        <f>nota_089!C12-nota_089!E12</f>
        <v>0</v>
      </c>
      <c r="G12" s="15"/>
    </row>
    <row r="13" spans="1:7" x14ac:dyDescent="0.25">
      <c r="A13" s="2"/>
      <c r="B13" s="7" t="s">
        <v>1192</v>
      </c>
      <c r="C13" s="14">
        <v>0</v>
      </c>
      <c r="D13" s="14">
        <v>0</v>
      </c>
      <c r="E13" s="14">
        <v>0</v>
      </c>
      <c r="F13" s="14">
        <f>nota_089!C13-nota_089!E13</f>
        <v>0</v>
      </c>
      <c r="G13" s="15"/>
    </row>
    <row r="14" spans="1:7" x14ac:dyDescent="0.25">
      <c r="A14" s="2"/>
      <c r="B14" s="7" t="s">
        <v>1193</v>
      </c>
      <c r="C14" s="14">
        <v>0</v>
      </c>
      <c r="D14" s="14">
        <v>0</v>
      </c>
      <c r="E14" s="14">
        <v>0</v>
      </c>
      <c r="F14" s="14">
        <f>nota_089!C14-nota_089!E14</f>
        <v>0</v>
      </c>
      <c r="G14" s="15"/>
    </row>
    <row r="15" spans="1:7" x14ac:dyDescent="0.25">
      <c r="A15" s="2"/>
      <c r="B15" s="7" t="s">
        <v>1194</v>
      </c>
      <c r="C15" s="14">
        <v>0</v>
      </c>
      <c r="D15" s="14">
        <v>0</v>
      </c>
      <c r="E15" s="14">
        <v>0</v>
      </c>
      <c r="F15" s="14">
        <f>nota_089!C15-nota_089!E15</f>
        <v>0</v>
      </c>
      <c r="G15" s="15"/>
    </row>
    <row r="16" spans="1:7" x14ac:dyDescent="0.25">
      <c r="A16" s="2"/>
      <c r="B16" s="6" t="s">
        <v>1195</v>
      </c>
      <c r="C16" s="13">
        <f>nota_089!C18</f>
        <v>0</v>
      </c>
      <c r="D16" s="13">
        <f>nota_089!D18</f>
        <v>0</v>
      </c>
      <c r="E16" s="13">
        <f>nota_089!E18</f>
        <v>0</v>
      </c>
      <c r="F16" s="13">
        <f>nota_089!C16-nota_089!E16</f>
        <v>0</v>
      </c>
      <c r="G16" s="15"/>
    </row>
    <row r="17" spans="1:7" x14ac:dyDescent="0.25">
      <c r="A17" s="2"/>
      <c r="B17" s="18" t="s">
        <v>1187</v>
      </c>
      <c r="C17" s="14">
        <v>0</v>
      </c>
      <c r="D17" s="14">
        <v>0</v>
      </c>
      <c r="E17" s="14">
        <v>0</v>
      </c>
      <c r="F17" s="14">
        <f>nota_089!C17-nota_089!E17</f>
        <v>0</v>
      </c>
      <c r="G17" s="15"/>
    </row>
    <row r="18" spans="1:7" x14ac:dyDescent="0.25">
      <c r="A18" s="2"/>
      <c r="B18" s="18" t="s">
        <v>1188</v>
      </c>
      <c r="C18" s="14">
        <f>SUM(nota_089!C19:'nota_089'!C24)</f>
        <v>0</v>
      </c>
      <c r="D18" s="14">
        <f>SUM(nota_089!D19:'nota_089'!D24)</f>
        <v>0</v>
      </c>
      <c r="E18" s="14">
        <f>SUM(nota_089!E19:'nota_089'!E24)</f>
        <v>0</v>
      </c>
      <c r="F18" s="14">
        <f>nota_089!C18-nota_089!E18</f>
        <v>0</v>
      </c>
      <c r="G18" s="15"/>
    </row>
    <row r="19" spans="1:7" x14ac:dyDescent="0.25">
      <c r="A19" s="2"/>
      <c r="B19" s="7" t="s">
        <v>1189</v>
      </c>
      <c r="C19" s="14">
        <v>0</v>
      </c>
      <c r="D19" s="14">
        <v>0</v>
      </c>
      <c r="E19" s="14">
        <v>0</v>
      </c>
      <c r="F19" s="14">
        <f>nota_089!C19-nota_089!E19</f>
        <v>0</v>
      </c>
      <c r="G19" s="15"/>
    </row>
    <row r="20" spans="1:7" x14ac:dyDescent="0.25">
      <c r="A20" s="2"/>
      <c r="B20" s="7" t="s">
        <v>1190</v>
      </c>
      <c r="C20" s="14">
        <v>0</v>
      </c>
      <c r="D20" s="14">
        <v>0</v>
      </c>
      <c r="E20" s="14">
        <v>0</v>
      </c>
      <c r="F20" s="14">
        <f>nota_089!C20-nota_089!E20</f>
        <v>0</v>
      </c>
      <c r="G20" s="15"/>
    </row>
    <row r="21" spans="1:7" x14ac:dyDescent="0.25">
      <c r="A21" s="2"/>
      <c r="B21" s="7" t="s">
        <v>1191</v>
      </c>
      <c r="C21" s="14">
        <v>0</v>
      </c>
      <c r="D21" s="14">
        <v>0</v>
      </c>
      <c r="E21" s="14">
        <v>0</v>
      </c>
      <c r="F21" s="14">
        <f>nota_089!C21-nota_089!E21</f>
        <v>0</v>
      </c>
      <c r="G21" s="15"/>
    </row>
    <row r="22" spans="1:7" x14ac:dyDescent="0.25">
      <c r="A22" s="2"/>
      <c r="B22" s="7" t="s">
        <v>1192</v>
      </c>
      <c r="C22" s="14">
        <v>0</v>
      </c>
      <c r="D22" s="14">
        <v>0</v>
      </c>
      <c r="E22" s="14">
        <v>0</v>
      </c>
      <c r="F22" s="14">
        <f>nota_089!C22-nota_089!E22</f>
        <v>0</v>
      </c>
      <c r="G22" s="15"/>
    </row>
    <row r="23" spans="1:7" x14ac:dyDescent="0.25">
      <c r="A23" s="2"/>
      <c r="B23" s="7" t="s">
        <v>1193</v>
      </c>
      <c r="C23" s="14">
        <v>0</v>
      </c>
      <c r="D23" s="14">
        <v>0</v>
      </c>
      <c r="E23" s="14">
        <v>0</v>
      </c>
      <c r="F23" s="14">
        <f>nota_089!C23-nota_089!E23</f>
        <v>0</v>
      </c>
      <c r="G23" s="15"/>
    </row>
    <row r="24" spans="1:7" x14ac:dyDescent="0.25">
      <c r="A24" s="2"/>
      <c r="B24" s="7" t="s">
        <v>1194</v>
      </c>
      <c r="C24" s="14">
        <v>0</v>
      </c>
      <c r="D24" s="14">
        <v>0</v>
      </c>
      <c r="E24" s="14">
        <v>0</v>
      </c>
      <c r="F24" s="14">
        <f>nota_089!C24-nota_089!E24</f>
        <v>0</v>
      </c>
      <c r="G24" s="15"/>
    </row>
    <row r="25" spans="1:7" x14ac:dyDescent="0.25">
      <c r="A25" s="2"/>
      <c r="B25" s="6" t="s">
        <v>13</v>
      </c>
      <c r="C25" s="13">
        <f>nota_089!C27</f>
        <v>0</v>
      </c>
      <c r="D25" s="13">
        <f>nota_089!D27</f>
        <v>0</v>
      </c>
      <c r="E25" s="13">
        <f>nota_089!E27</f>
        <v>0</v>
      </c>
      <c r="F25" s="13">
        <f>nota_089!C25-nota_089!E25</f>
        <v>0</v>
      </c>
      <c r="G25" s="15"/>
    </row>
    <row r="26" spans="1:7" x14ac:dyDescent="0.25">
      <c r="A26" s="2"/>
      <c r="B26" s="18" t="s">
        <v>1187</v>
      </c>
      <c r="C26" s="14">
        <v>0</v>
      </c>
      <c r="D26" s="14">
        <v>0</v>
      </c>
      <c r="E26" s="14">
        <v>0</v>
      </c>
      <c r="F26" s="14">
        <f>nota_089!C26-nota_089!E26</f>
        <v>0</v>
      </c>
      <c r="G26" s="15"/>
    </row>
    <row r="27" spans="1:7" x14ac:dyDescent="0.25">
      <c r="A27" s="2"/>
      <c r="B27" s="18" t="s">
        <v>1188</v>
      </c>
      <c r="C27" s="14">
        <f>SUM(nota_089!C28:'nota_089'!C33)</f>
        <v>0</v>
      </c>
      <c r="D27" s="14">
        <f>SUM(nota_089!D28:'nota_089'!D33)</f>
        <v>0</v>
      </c>
      <c r="E27" s="14">
        <f>SUM(nota_089!E28:'nota_089'!E33)</f>
        <v>0</v>
      </c>
      <c r="F27" s="14">
        <f>nota_089!C27-nota_089!E27</f>
        <v>0</v>
      </c>
      <c r="G27" s="15"/>
    </row>
    <row r="28" spans="1:7" x14ac:dyDescent="0.25">
      <c r="A28" s="2"/>
      <c r="B28" s="7" t="s">
        <v>1189</v>
      </c>
      <c r="C28" s="14">
        <v>0</v>
      </c>
      <c r="D28" s="14">
        <v>0</v>
      </c>
      <c r="E28" s="14">
        <v>0</v>
      </c>
      <c r="F28" s="14">
        <f>nota_089!C28-nota_089!E28</f>
        <v>0</v>
      </c>
      <c r="G28" s="15"/>
    </row>
    <row r="29" spans="1:7" x14ac:dyDescent="0.25">
      <c r="A29" s="2"/>
      <c r="B29" s="7" t="s">
        <v>1190</v>
      </c>
      <c r="C29" s="14">
        <v>0</v>
      </c>
      <c r="D29" s="14">
        <v>0</v>
      </c>
      <c r="E29" s="14">
        <v>0</v>
      </c>
      <c r="F29" s="14">
        <f>nota_089!C29-nota_089!E29</f>
        <v>0</v>
      </c>
      <c r="G29" s="15"/>
    </row>
    <row r="30" spans="1:7" x14ac:dyDescent="0.25">
      <c r="A30" s="2"/>
      <c r="B30" s="7" t="s">
        <v>1191</v>
      </c>
      <c r="C30" s="14">
        <v>0</v>
      </c>
      <c r="D30" s="14">
        <v>0</v>
      </c>
      <c r="E30" s="14">
        <v>0</v>
      </c>
      <c r="F30" s="14">
        <f>nota_089!C30-nota_089!E30</f>
        <v>0</v>
      </c>
      <c r="G30" s="15"/>
    </row>
    <row r="31" spans="1:7" x14ac:dyDescent="0.25">
      <c r="A31" s="2"/>
      <c r="B31" s="7" t="s">
        <v>1192</v>
      </c>
      <c r="C31" s="14">
        <v>0</v>
      </c>
      <c r="D31" s="14">
        <v>0</v>
      </c>
      <c r="E31" s="14">
        <v>0</v>
      </c>
      <c r="F31" s="14">
        <f>nota_089!C31-nota_089!E31</f>
        <v>0</v>
      </c>
      <c r="G31" s="15"/>
    </row>
    <row r="32" spans="1:7" x14ac:dyDescent="0.25">
      <c r="A32" s="2"/>
      <c r="B32" s="7" t="s">
        <v>1193</v>
      </c>
      <c r="C32" s="14">
        <v>0</v>
      </c>
      <c r="D32" s="14">
        <v>0</v>
      </c>
      <c r="E32" s="14">
        <v>0</v>
      </c>
      <c r="F32" s="14">
        <f>nota_089!C32-nota_089!E32</f>
        <v>0</v>
      </c>
      <c r="G32" s="15"/>
    </row>
    <row r="33" spans="1:7" x14ac:dyDescent="0.25">
      <c r="A33" s="2"/>
      <c r="B33" s="7" t="s">
        <v>1194</v>
      </c>
      <c r="C33" s="14">
        <v>0</v>
      </c>
      <c r="D33" s="14">
        <v>0</v>
      </c>
      <c r="E33" s="14">
        <v>0</v>
      </c>
      <c r="F33" s="14">
        <f>nota_089!C33-nota_089!E33</f>
        <v>0</v>
      </c>
      <c r="G33" s="15"/>
    </row>
    <row r="34" spans="1:7" x14ac:dyDescent="0.25">
      <c r="A34" s="2"/>
      <c r="B34" s="5" t="s">
        <v>1196</v>
      </c>
      <c r="C34" s="13">
        <f>nota_089!C35+nota_089!C44+nota_089!C53+nota_089!C62+nota_089!C71</f>
        <v>0</v>
      </c>
      <c r="D34" s="13">
        <f>nota_089!D35+nota_089!D44+nota_089!D53+nota_089!D62+nota_089!D71</f>
        <v>0</v>
      </c>
      <c r="E34" s="13">
        <f>nota_089!E35+nota_089!E44+nota_089!E53+nota_089!E62+nota_089!E71</f>
        <v>0</v>
      </c>
      <c r="F34" s="13">
        <f>nota_089!C34-nota_089!E34</f>
        <v>0</v>
      </c>
      <c r="G34" s="15"/>
    </row>
    <row r="35" spans="1:7" x14ac:dyDescent="0.25">
      <c r="A35" s="2"/>
      <c r="B35" s="6" t="s">
        <v>1186</v>
      </c>
      <c r="C35" s="13">
        <f>nota_089!C37</f>
        <v>0</v>
      </c>
      <c r="D35" s="13">
        <f>nota_089!D37</f>
        <v>0</v>
      </c>
      <c r="E35" s="13">
        <f>nota_089!E37</f>
        <v>0</v>
      </c>
      <c r="F35" s="13">
        <f>nota_089!C35-nota_089!E35</f>
        <v>0</v>
      </c>
      <c r="G35" s="15"/>
    </row>
    <row r="36" spans="1:7" x14ac:dyDescent="0.25">
      <c r="A36" s="2"/>
      <c r="B36" s="18" t="s">
        <v>1187</v>
      </c>
      <c r="C36" s="14">
        <v>0</v>
      </c>
      <c r="D36" s="14">
        <v>0</v>
      </c>
      <c r="E36" s="14">
        <v>0</v>
      </c>
      <c r="F36" s="14">
        <f>nota_089!C36-nota_089!E36</f>
        <v>0</v>
      </c>
      <c r="G36" s="15"/>
    </row>
    <row r="37" spans="1:7" x14ac:dyDescent="0.25">
      <c r="A37" s="2"/>
      <c r="B37" s="18" t="s">
        <v>1188</v>
      </c>
      <c r="C37" s="14">
        <f>SUM(nota_089!C38:'nota_089'!C43)</f>
        <v>0</v>
      </c>
      <c r="D37" s="14">
        <f>SUM(nota_089!D38:'nota_089'!D43)</f>
        <v>0</v>
      </c>
      <c r="E37" s="14">
        <f>SUM(nota_089!E38:'nota_089'!E43)</f>
        <v>0</v>
      </c>
      <c r="F37" s="14">
        <f>nota_089!C37-nota_089!E37</f>
        <v>0</v>
      </c>
      <c r="G37" s="15"/>
    </row>
    <row r="38" spans="1:7" x14ac:dyDescent="0.25">
      <c r="A38" s="2"/>
      <c r="B38" s="7" t="s">
        <v>1189</v>
      </c>
      <c r="C38" s="14">
        <v>0</v>
      </c>
      <c r="D38" s="14">
        <v>0</v>
      </c>
      <c r="E38" s="14">
        <v>0</v>
      </c>
      <c r="F38" s="14">
        <f>nota_089!C38-nota_089!E38</f>
        <v>0</v>
      </c>
      <c r="G38" s="15"/>
    </row>
    <row r="39" spans="1:7" x14ac:dyDescent="0.25">
      <c r="A39" s="2"/>
      <c r="B39" s="7" t="s">
        <v>1190</v>
      </c>
      <c r="C39" s="14">
        <v>0</v>
      </c>
      <c r="D39" s="14">
        <v>0</v>
      </c>
      <c r="E39" s="14">
        <v>0</v>
      </c>
      <c r="F39" s="14">
        <f>nota_089!C39-nota_089!E39</f>
        <v>0</v>
      </c>
      <c r="G39" s="15"/>
    </row>
    <row r="40" spans="1:7" x14ac:dyDescent="0.25">
      <c r="A40" s="2"/>
      <c r="B40" s="7" t="s">
        <v>1191</v>
      </c>
      <c r="C40" s="14">
        <v>0</v>
      </c>
      <c r="D40" s="14">
        <v>0</v>
      </c>
      <c r="E40" s="14">
        <v>0</v>
      </c>
      <c r="F40" s="14">
        <f>nota_089!C40-nota_089!E40</f>
        <v>0</v>
      </c>
      <c r="G40" s="15"/>
    </row>
    <row r="41" spans="1:7" x14ac:dyDescent="0.25">
      <c r="A41" s="2"/>
      <c r="B41" s="7" t="s">
        <v>1192</v>
      </c>
      <c r="C41" s="14">
        <v>0</v>
      </c>
      <c r="D41" s="14">
        <v>0</v>
      </c>
      <c r="E41" s="14">
        <v>0</v>
      </c>
      <c r="F41" s="14">
        <f>nota_089!C41-nota_089!E41</f>
        <v>0</v>
      </c>
      <c r="G41" s="15"/>
    </row>
    <row r="42" spans="1:7" x14ac:dyDescent="0.25">
      <c r="A42" s="2"/>
      <c r="B42" s="7" t="s">
        <v>1193</v>
      </c>
      <c r="C42" s="14">
        <v>0</v>
      </c>
      <c r="D42" s="14">
        <v>0</v>
      </c>
      <c r="E42" s="14">
        <v>0</v>
      </c>
      <c r="F42" s="14">
        <f>nota_089!C42-nota_089!E42</f>
        <v>0</v>
      </c>
      <c r="G42" s="15"/>
    </row>
    <row r="43" spans="1:7" x14ac:dyDescent="0.25">
      <c r="A43" s="2"/>
      <c r="B43" s="7" t="s">
        <v>1194</v>
      </c>
      <c r="C43" s="14">
        <v>0</v>
      </c>
      <c r="D43" s="14">
        <v>0</v>
      </c>
      <c r="E43" s="14">
        <v>0</v>
      </c>
      <c r="F43" s="14">
        <f>nota_089!C43-nota_089!E43</f>
        <v>0</v>
      </c>
      <c r="G43" s="15"/>
    </row>
    <row r="44" spans="1:7" x14ac:dyDescent="0.25">
      <c r="A44" s="2"/>
      <c r="B44" s="6" t="s">
        <v>1195</v>
      </c>
      <c r="C44" s="13">
        <f>nota_089!C46</f>
        <v>0</v>
      </c>
      <c r="D44" s="13">
        <f>nota_089!D46</f>
        <v>0</v>
      </c>
      <c r="E44" s="13">
        <f>nota_089!E46</f>
        <v>0</v>
      </c>
      <c r="F44" s="13">
        <f>nota_089!C44-nota_089!E44</f>
        <v>0</v>
      </c>
      <c r="G44" s="15"/>
    </row>
    <row r="45" spans="1:7" x14ac:dyDescent="0.25">
      <c r="A45" s="2"/>
      <c r="B45" s="18" t="s">
        <v>1187</v>
      </c>
      <c r="C45" s="14">
        <v>0</v>
      </c>
      <c r="D45" s="14">
        <v>0</v>
      </c>
      <c r="E45" s="14">
        <v>0</v>
      </c>
      <c r="F45" s="14">
        <f>nota_089!C45-nota_089!E45</f>
        <v>0</v>
      </c>
      <c r="G45" s="15"/>
    </row>
    <row r="46" spans="1:7" x14ac:dyDescent="0.25">
      <c r="A46" s="2"/>
      <c r="B46" s="18" t="s">
        <v>1188</v>
      </c>
      <c r="C46" s="14">
        <f>SUM(nota_089!C47:'nota_089'!C52)</f>
        <v>0</v>
      </c>
      <c r="D46" s="14">
        <f>SUM(nota_089!D47:'nota_089'!D52)</f>
        <v>0</v>
      </c>
      <c r="E46" s="14">
        <f>SUM(nota_089!E47:'nota_089'!E52)</f>
        <v>0</v>
      </c>
      <c r="F46" s="14">
        <f>nota_089!C46-nota_089!E46</f>
        <v>0</v>
      </c>
      <c r="G46" s="15"/>
    </row>
    <row r="47" spans="1:7" x14ac:dyDescent="0.25">
      <c r="A47" s="2"/>
      <c r="B47" s="7" t="s">
        <v>1189</v>
      </c>
      <c r="C47" s="14">
        <v>0</v>
      </c>
      <c r="D47" s="14">
        <v>0</v>
      </c>
      <c r="E47" s="14">
        <v>0</v>
      </c>
      <c r="F47" s="14">
        <f>nota_089!C47-nota_089!E47</f>
        <v>0</v>
      </c>
      <c r="G47" s="15"/>
    </row>
    <row r="48" spans="1:7" x14ac:dyDescent="0.25">
      <c r="A48" s="2"/>
      <c r="B48" s="7" t="s">
        <v>1190</v>
      </c>
      <c r="C48" s="14">
        <v>0</v>
      </c>
      <c r="D48" s="14">
        <v>0</v>
      </c>
      <c r="E48" s="14">
        <v>0</v>
      </c>
      <c r="F48" s="14">
        <f>nota_089!C48-nota_089!E48</f>
        <v>0</v>
      </c>
      <c r="G48" s="15"/>
    </row>
    <row r="49" spans="1:7" x14ac:dyDescent="0.25">
      <c r="A49" s="2"/>
      <c r="B49" s="7" t="s">
        <v>1191</v>
      </c>
      <c r="C49" s="14">
        <v>0</v>
      </c>
      <c r="D49" s="14">
        <v>0</v>
      </c>
      <c r="E49" s="14">
        <v>0</v>
      </c>
      <c r="F49" s="14">
        <f>nota_089!C49-nota_089!E49</f>
        <v>0</v>
      </c>
      <c r="G49" s="15"/>
    </row>
    <row r="50" spans="1:7" x14ac:dyDescent="0.25">
      <c r="A50" s="2"/>
      <c r="B50" s="7" t="s">
        <v>1192</v>
      </c>
      <c r="C50" s="14">
        <v>0</v>
      </c>
      <c r="D50" s="14">
        <v>0</v>
      </c>
      <c r="E50" s="14">
        <v>0</v>
      </c>
      <c r="F50" s="14">
        <f>nota_089!C50-nota_089!E50</f>
        <v>0</v>
      </c>
      <c r="G50" s="15"/>
    </row>
    <row r="51" spans="1:7" x14ac:dyDescent="0.25">
      <c r="A51" s="2"/>
      <c r="B51" s="7" t="s">
        <v>1193</v>
      </c>
      <c r="C51" s="14">
        <v>0</v>
      </c>
      <c r="D51" s="14">
        <v>0</v>
      </c>
      <c r="E51" s="14">
        <v>0</v>
      </c>
      <c r="F51" s="14">
        <f>nota_089!C51-nota_089!E51</f>
        <v>0</v>
      </c>
      <c r="G51" s="15"/>
    </row>
    <row r="52" spans="1:7" x14ac:dyDescent="0.25">
      <c r="A52" s="2"/>
      <c r="B52" s="7" t="s">
        <v>1194</v>
      </c>
      <c r="C52" s="14">
        <v>0</v>
      </c>
      <c r="D52" s="14">
        <v>0</v>
      </c>
      <c r="E52" s="14">
        <v>0</v>
      </c>
      <c r="F52" s="14">
        <f>nota_089!C52-nota_089!E52</f>
        <v>0</v>
      </c>
      <c r="G52" s="15"/>
    </row>
    <row r="53" spans="1:7" x14ac:dyDescent="0.25">
      <c r="A53" s="2"/>
      <c r="B53" s="6" t="s">
        <v>1197</v>
      </c>
      <c r="C53" s="13">
        <f>nota_089!C55</f>
        <v>0</v>
      </c>
      <c r="D53" s="13">
        <f>nota_089!D55</f>
        <v>0</v>
      </c>
      <c r="E53" s="13">
        <f>nota_089!E55</f>
        <v>0</v>
      </c>
      <c r="F53" s="13">
        <f>nota_089!C53-nota_089!E53</f>
        <v>0</v>
      </c>
      <c r="G53" s="15"/>
    </row>
    <row r="54" spans="1:7" x14ac:dyDescent="0.25">
      <c r="A54" s="2"/>
      <c r="B54" s="18" t="s">
        <v>1187</v>
      </c>
      <c r="C54" s="14">
        <v>0</v>
      </c>
      <c r="D54" s="14">
        <v>0</v>
      </c>
      <c r="E54" s="14">
        <v>0</v>
      </c>
      <c r="F54" s="14">
        <f>nota_089!C54-nota_089!E54</f>
        <v>0</v>
      </c>
      <c r="G54" s="15"/>
    </row>
    <row r="55" spans="1:7" x14ac:dyDescent="0.25">
      <c r="A55" s="2"/>
      <c r="B55" s="18" t="s">
        <v>1188</v>
      </c>
      <c r="C55" s="14">
        <f>SUM(nota_089!C56:'nota_089'!C61)</f>
        <v>0</v>
      </c>
      <c r="D55" s="14">
        <f>SUM(nota_089!D56:'nota_089'!D61)</f>
        <v>0</v>
      </c>
      <c r="E55" s="14">
        <f>SUM(nota_089!E56:'nota_089'!E61)</f>
        <v>0</v>
      </c>
      <c r="F55" s="14">
        <f>nota_089!C55-nota_089!E55</f>
        <v>0</v>
      </c>
      <c r="G55" s="15"/>
    </row>
    <row r="56" spans="1:7" x14ac:dyDescent="0.25">
      <c r="A56" s="2"/>
      <c r="B56" s="7" t="s">
        <v>1189</v>
      </c>
      <c r="C56" s="14">
        <v>0</v>
      </c>
      <c r="D56" s="14">
        <v>0</v>
      </c>
      <c r="E56" s="14">
        <v>0</v>
      </c>
      <c r="F56" s="14">
        <f>nota_089!C56-nota_089!E56</f>
        <v>0</v>
      </c>
      <c r="G56" s="15"/>
    </row>
    <row r="57" spans="1:7" x14ac:dyDescent="0.25">
      <c r="A57" s="2"/>
      <c r="B57" s="7" t="s">
        <v>1190</v>
      </c>
      <c r="C57" s="14">
        <v>0</v>
      </c>
      <c r="D57" s="14">
        <v>0</v>
      </c>
      <c r="E57" s="14">
        <v>0</v>
      </c>
      <c r="F57" s="14">
        <f>nota_089!C57-nota_089!E57</f>
        <v>0</v>
      </c>
      <c r="G57" s="15"/>
    </row>
    <row r="58" spans="1:7" x14ac:dyDescent="0.25">
      <c r="A58" s="2"/>
      <c r="B58" s="7" t="s">
        <v>1191</v>
      </c>
      <c r="C58" s="14">
        <v>0</v>
      </c>
      <c r="D58" s="14">
        <v>0</v>
      </c>
      <c r="E58" s="14">
        <v>0</v>
      </c>
      <c r="F58" s="14">
        <f>nota_089!C58-nota_089!E58</f>
        <v>0</v>
      </c>
      <c r="G58" s="15"/>
    </row>
    <row r="59" spans="1:7" x14ac:dyDescent="0.25">
      <c r="A59" s="2"/>
      <c r="B59" s="7" t="s">
        <v>1192</v>
      </c>
      <c r="C59" s="14">
        <v>0</v>
      </c>
      <c r="D59" s="14">
        <v>0</v>
      </c>
      <c r="E59" s="14">
        <v>0</v>
      </c>
      <c r="F59" s="14">
        <f>nota_089!C59-nota_089!E59</f>
        <v>0</v>
      </c>
      <c r="G59" s="15"/>
    </row>
    <row r="60" spans="1:7" x14ac:dyDescent="0.25">
      <c r="A60" s="2"/>
      <c r="B60" s="7" t="s">
        <v>1193</v>
      </c>
      <c r="C60" s="14">
        <v>0</v>
      </c>
      <c r="D60" s="14">
        <v>0</v>
      </c>
      <c r="E60" s="14">
        <v>0</v>
      </c>
      <c r="F60" s="14">
        <f>nota_089!C60-nota_089!E60</f>
        <v>0</v>
      </c>
      <c r="G60" s="15"/>
    </row>
    <row r="61" spans="1:7" x14ac:dyDescent="0.25">
      <c r="A61" s="2"/>
      <c r="B61" s="7" t="s">
        <v>1194</v>
      </c>
      <c r="C61" s="14">
        <v>0</v>
      </c>
      <c r="D61" s="14">
        <v>0</v>
      </c>
      <c r="E61" s="14">
        <v>0</v>
      </c>
      <c r="F61" s="14">
        <f>nota_089!C61-nota_089!E61</f>
        <v>0</v>
      </c>
      <c r="G61" s="15"/>
    </row>
    <row r="62" spans="1:7" x14ac:dyDescent="0.25">
      <c r="A62" s="2"/>
      <c r="B62" s="6" t="s">
        <v>1198</v>
      </c>
      <c r="C62" s="13">
        <f>nota_089!C64</f>
        <v>0</v>
      </c>
      <c r="D62" s="13">
        <f>nota_089!D64</f>
        <v>0</v>
      </c>
      <c r="E62" s="13">
        <f>nota_089!E64</f>
        <v>0</v>
      </c>
      <c r="F62" s="13">
        <f>nota_089!C62-nota_089!E62</f>
        <v>0</v>
      </c>
      <c r="G62" s="15"/>
    </row>
    <row r="63" spans="1:7" x14ac:dyDescent="0.25">
      <c r="A63" s="2"/>
      <c r="B63" s="18" t="s">
        <v>1187</v>
      </c>
      <c r="C63" s="14">
        <v>0</v>
      </c>
      <c r="D63" s="14">
        <v>0</v>
      </c>
      <c r="E63" s="14">
        <v>0</v>
      </c>
      <c r="F63" s="14">
        <f>nota_089!C63-nota_089!E63</f>
        <v>0</v>
      </c>
      <c r="G63" s="15"/>
    </row>
    <row r="64" spans="1:7" x14ac:dyDescent="0.25">
      <c r="A64" s="2"/>
      <c r="B64" s="18" t="s">
        <v>1188</v>
      </c>
      <c r="C64" s="14">
        <f>SUM(nota_089!C65:'nota_089'!C70)</f>
        <v>0</v>
      </c>
      <c r="D64" s="14">
        <f>SUM(nota_089!D65:'nota_089'!D70)</f>
        <v>0</v>
      </c>
      <c r="E64" s="14">
        <f>SUM(nota_089!E65:'nota_089'!E70)</f>
        <v>0</v>
      </c>
      <c r="F64" s="14">
        <f>nota_089!C64-nota_089!E64</f>
        <v>0</v>
      </c>
      <c r="G64" s="15"/>
    </row>
    <row r="65" spans="1:7" x14ac:dyDescent="0.25">
      <c r="A65" s="2"/>
      <c r="B65" s="7" t="s">
        <v>1189</v>
      </c>
      <c r="C65" s="14">
        <v>0</v>
      </c>
      <c r="D65" s="14">
        <v>0</v>
      </c>
      <c r="E65" s="14">
        <v>0</v>
      </c>
      <c r="F65" s="14">
        <f>nota_089!C65-nota_089!E65</f>
        <v>0</v>
      </c>
      <c r="G65" s="15"/>
    </row>
    <row r="66" spans="1:7" x14ac:dyDescent="0.25">
      <c r="A66" s="2"/>
      <c r="B66" s="7" t="s">
        <v>1190</v>
      </c>
      <c r="C66" s="14">
        <v>0</v>
      </c>
      <c r="D66" s="14">
        <v>0</v>
      </c>
      <c r="E66" s="14">
        <v>0</v>
      </c>
      <c r="F66" s="14">
        <f>nota_089!C66-nota_089!E66</f>
        <v>0</v>
      </c>
      <c r="G66" s="15"/>
    </row>
    <row r="67" spans="1:7" x14ac:dyDescent="0.25">
      <c r="A67" s="2"/>
      <c r="B67" s="7" t="s">
        <v>1191</v>
      </c>
      <c r="C67" s="14">
        <v>0</v>
      </c>
      <c r="D67" s="14">
        <v>0</v>
      </c>
      <c r="E67" s="14">
        <v>0</v>
      </c>
      <c r="F67" s="14">
        <f>nota_089!C67-nota_089!E67</f>
        <v>0</v>
      </c>
      <c r="G67" s="15"/>
    </row>
    <row r="68" spans="1:7" x14ac:dyDescent="0.25">
      <c r="A68" s="2"/>
      <c r="B68" s="7" t="s">
        <v>1192</v>
      </c>
      <c r="C68" s="14">
        <v>0</v>
      </c>
      <c r="D68" s="14">
        <v>0</v>
      </c>
      <c r="E68" s="14">
        <v>0</v>
      </c>
      <c r="F68" s="14">
        <f>nota_089!C68-nota_089!E68</f>
        <v>0</v>
      </c>
      <c r="G68" s="15"/>
    </row>
    <row r="69" spans="1:7" x14ac:dyDescent="0.25">
      <c r="A69" s="2"/>
      <c r="B69" s="7" t="s">
        <v>1193</v>
      </c>
      <c r="C69" s="14">
        <v>0</v>
      </c>
      <c r="D69" s="14">
        <v>0</v>
      </c>
      <c r="E69" s="14">
        <v>0</v>
      </c>
      <c r="F69" s="14">
        <f>nota_089!C69-nota_089!E69</f>
        <v>0</v>
      </c>
      <c r="G69" s="15"/>
    </row>
    <row r="70" spans="1:7" x14ac:dyDescent="0.25">
      <c r="A70" s="2"/>
      <c r="B70" s="7" t="s">
        <v>1194</v>
      </c>
      <c r="C70" s="14">
        <v>0</v>
      </c>
      <c r="D70" s="14">
        <v>0</v>
      </c>
      <c r="E70" s="14">
        <v>0</v>
      </c>
      <c r="F70" s="14">
        <f>nota_089!C70-nota_089!E70</f>
        <v>0</v>
      </c>
      <c r="G70" s="15"/>
    </row>
    <row r="71" spans="1:7" x14ac:dyDescent="0.25">
      <c r="A71" s="2"/>
      <c r="B71" s="6" t="s">
        <v>1199</v>
      </c>
      <c r="C71" s="13">
        <f>nota_089!C73</f>
        <v>0</v>
      </c>
      <c r="D71" s="13">
        <f>nota_089!D73</f>
        <v>0</v>
      </c>
      <c r="E71" s="13">
        <f>nota_089!E73</f>
        <v>0</v>
      </c>
      <c r="F71" s="13">
        <f>nota_089!C71-nota_089!E71</f>
        <v>0</v>
      </c>
      <c r="G71" s="15"/>
    </row>
    <row r="72" spans="1:7" x14ac:dyDescent="0.25">
      <c r="A72" s="2"/>
      <c r="B72" s="18" t="s">
        <v>1187</v>
      </c>
      <c r="C72" s="14">
        <v>0</v>
      </c>
      <c r="D72" s="14">
        <v>0</v>
      </c>
      <c r="E72" s="14">
        <v>0</v>
      </c>
      <c r="F72" s="14">
        <f>nota_089!C72-nota_089!E72</f>
        <v>0</v>
      </c>
      <c r="G72" s="15"/>
    </row>
    <row r="73" spans="1:7" x14ac:dyDescent="0.25">
      <c r="A73" s="2"/>
      <c r="B73" s="18" t="s">
        <v>1188</v>
      </c>
      <c r="C73" s="14">
        <f>SUM(nota_089!C74:'nota_089'!C79)</f>
        <v>0</v>
      </c>
      <c r="D73" s="14">
        <f>SUM(nota_089!D74:'nota_089'!D79)</f>
        <v>0</v>
      </c>
      <c r="E73" s="14">
        <f>SUM(nota_089!E74:'nota_089'!E79)</f>
        <v>0</v>
      </c>
      <c r="F73" s="14">
        <f>nota_089!C73-nota_089!E73</f>
        <v>0</v>
      </c>
      <c r="G73" s="15"/>
    </row>
    <row r="74" spans="1:7" x14ac:dyDescent="0.25">
      <c r="A74" s="2"/>
      <c r="B74" s="7" t="s">
        <v>1189</v>
      </c>
      <c r="C74" s="14">
        <v>0</v>
      </c>
      <c r="D74" s="14">
        <v>0</v>
      </c>
      <c r="E74" s="14">
        <v>0</v>
      </c>
      <c r="F74" s="14">
        <f>nota_089!C74-nota_089!E74</f>
        <v>0</v>
      </c>
      <c r="G74" s="15"/>
    </row>
    <row r="75" spans="1:7" x14ac:dyDescent="0.25">
      <c r="A75" s="2"/>
      <c r="B75" s="7" t="s">
        <v>1190</v>
      </c>
      <c r="C75" s="14">
        <v>0</v>
      </c>
      <c r="D75" s="14">
        <v>0</v>
      </c>
      <c r="E75" s="14">
        <v>0</v>
      </c>
      <c r="F75" s="14">
        <f>nota_089!C75-nota_089!E75</f>
        <v>0</v>
      </c>
      <c r="G75" s="15"/>
    </row>
    <row r="76" spans="1:7" x14ac:dyDescent="0.25">
      <c r="A76" s="2"/>
      <c r="B76" s="7" t="s">
        <v>1191</v>
      </c>
      <c r="C76" s="14">
        <v>0</v>
      </c>
      <c r="D76" s="14">
        <v>0</v>
      </c>
      <c r="E76" s="14">
        <v>0</v>
      </c>
      <c r="F76" s="14">
        <f>nota_089!C76-nota_089!E76</f>
        <v>0</v>
      </c>
      <c r="G76" s="15"/>
    </row>
    <row r="77" spans="1:7" x14ac:dyDescent="0.25">
      <c r="A77" s="2"/>
      <c r="B77" s="7" t="s">
        <v>1192</v>
      </c>
      <c r="C77" s="14">
        <v>0</v>
      </c>
      <c r="D77" s="14">
        <v>0</v>
      </c>
      <c r="E77" s="14">
        <v>0</v>
      </c>
      <c r="F77" s="14">
        <f>nota_089!C77-nota_089!E77</f>
        <v>0</v>
      </c>
      <c r="G77" s="15"/>
    </row>
    <row r="78" spans="1:7" x14ac:dyDescent="0.25">
      <c r="A78" s="2"/>
      <c r="B78" s="7" t="s">
        <v>1193</v>
      </c>
      <c r="C78" s="14">
        <v>0</v>
      </c>
      <c r="D78" s="14">
        <v>0</v>
      </c>
      <c r="E78" s="14">
        <v>0</v>
      </c>
      <c r="F78" s="14">
        <f>nota_089!C78-nota_089!E78</f>
        <v>0</v>
      </c>
      <c r="G78" s="15"/>
    </row>
    <row r="79" spans="1:7" x14ac:dyDescent="0.25">
      <c r="A79" s="2"/>
      <c r="B79" s="7" t="s">
        <v>1194</v>
      </c>
      <c r="C79" s="14">
        <v>0</v>
      </c>
      <c r="D79" s="14">
        <v>0</v>
      </c>
      <c r="E79" s="14">
        <v>0</v>
      </c>
      <c r="F79" s="14">
        <f>nota_089!C79-nota_089!E79</f>
        <v>0</v>
      </c>
      <c r="G79" s="15"/>
    </row>
    <row r="80" spans="1:7" x14ac:dyDescent="0.25">
      <c r="A80" s="1"/>
      <c r="B80" s="11"/>
      <c r="C80" s="11"/>
      <c r="D80" s="11"/>
      <c r="E80" s="11"/>
      <c r="F80" s="11"/>
      <c r="G80" s="1"/>
    </row>
    <row r="81" spans="1:7" x14ac:dyDescent="0.25">
      <c r="A81" s="1"/>
      <c r="B81" s="17" t="s">
        <v>502</v>
      </c>
      <c r="C81" s="17"/>
      <c r="D81" s="17"/>
      <c r="E81" s="17"/>
      <c r="F81" s="17"/>
      <c r="G81" s="1"/>
    </row>
    <row r="82" spans="1:7" x14ac:dyDescent="0.25">
      <c r="A82" s="2"/>
      <c r="B82" s="109"/>
      <c r="C82" s="105"/>
      <c r="D82" s="105"/>
      <c r="E82" s="105"/>
      <c r="F82" s="105"/>
      <c r="G82" s="15"/>
    </row>
    <row r="83" spans="1:7" x14ac:dyDescent="0.25">
      <c r="A83" s="1"/>
      <c r="B83" s="11"/>
      <c r="C83" s="11"/>
      <c r="D83" s="11"/>
      <c r="E83" s="11"/>
      <c r="F83" s="11"/>
      <c r="G83" s="1"/>
    </row>
  </sheetData>
  <mergeCells count="2">
    <mergeCell ref="B3:F3"/>
    <mergeCell ref="B82:F82"/>
  </mergeCells>
  <pageMargins left="0.7" right="0.7" top="0.75" bottom="0.75" header="0.3" footer="0.3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000-000000000000}">
  <dimension ref="A1:F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142.7109375" customWidth="1"/>
    <col min="3" max="5" width="20.7109375" customWidth="1"/>
    <col min="6" max="6" width="2.7109375" customWidth="1"/>
  </cols>
  <sheetData>
    <row r="1" spans="1:6" x14ac:dyDescent="0.25">
      <c r="A1" s="1"/>
      <c r="B1" s="1"/>
      <c r="C1" s="1"/>
      <c r="D1" s="1"/>
      <c r="E1" s="1"/>
      <c r="F1" s="1"/>
    </row>
    <row r="2" spans="1:6" x14ac:dyDescent="0.25">
      <c r="A2" s="1"/>
      <c r="B2" s="23" t="s">
        <v>260</v>
      </c>
      <c r="C2" s="23"/>
      <c r="D2" s="23"/>
      <c r="E2" s="23"/>
      <c r="F2" s="1"/>
    </row>
    <row r="3" spans="1:6" x14ac:dyDescent="0.25">
      <c r="A3" s="1"/>
      <c r="B3" s="106" t="s">
        <v>415</v>
      </c>
      <c r="C3" s="105"/>
      <c r="D3" s="105"/>
      <c r="E3" s="105"/>
      <c r="F3" s="1"/>
    </row>
    <row r="4" spans="1:6" x14ac:dyDescent="0.25">
      <c r="A4" s="1"/>
      <c r="B4" s="3"/>
      <c r="C4" s="3"/>
      <c r="D4" s="3"/>
      <c r="E4" s="3"/>
      <c r="F4" s="1"/>
    </row>
    <row r="5" spans="1:6" ht="45" x14ac:dyDescent="0.25">
      <c r="A5" s="2"/>
      <c r="B5" s="4"/>
      <c r="C5" s="4" t="s">
        <v>1200</v>
      </c>
      <c r="D5" s="4" t="s">
        <v>1202</v>
      </c>
      <c r="E5" s="4" t="s">
        <v>1203</v>
      </c>
      <c r="F5" s="15"/>
    </row>
    <row r="6" spans="1:6" x14ac:dyDescent="0.25">
      <c r="A6" s="2"/>
      <c r="B6" s="5" t="s">
        <v>1204</v>
      </c>
      <c r="C6" s="13">
        <f>SUM(nota_090!C7:'nota_090'!C12)</f>
        <v>0</v>
      </c>
      <c r="D6" s="13">
        <f>SUM(nota_090!D7:'nota_090'!D12)</f>
        <v>0</v>
      </c>
      <c r="E6" s="13">
        <f>nota_090!C6-nota_090!D6</f>
        <v>0</v>
      </c>
      <c r="F6" s="15"/>
    </row>
    <row r="7" spans="1:6" x14ac:dyDescent="0.25">
      <c r="A7" s="2"/>
      <c r="B7" s="18" t="s">
        <v>1205</v>
      </c>
      <c r="C7" s="14">
        <v>0</v>
      </c>
      <c r="D7" s="14">
        <v>0</v>
      </c>
      <c r="E7" s="14">
        <f>nota_090!C7-nota_090!D7</f>
        <v>0</v>
      </c>
      <c r="F7" s="15"/>
    </row>
    <row r="8" spans="1:6" x14ac:dyDescent="0.25">
      <c r="A8" s="2"/>
      <c r="B8" s="18" t="s">
        <v>1206</v>
      </c>
      <c r="C8" s="14">
        <v>0</v>
      </c>
      <c r="D8" s="14">
        <v>0</v>
      </c>
      <c r="E8" s="14">
        <f>nota_090!C8-nota_090!D8</f>
        <v>0</v>
      </c>
      <c r="F8" s="15"/>
    </row>
    <row r="9" spans="1:6" x14ac:dyDescent="0.25">
      <c r="A9" s="2"/>
      <c r="B9" s="18" t="s">
        <v>1207</v>
      </c>
      <c r="C9" s="14">
        <v>0</v>
      </c>
      <c r="D9" s="14">
        <v>0</v>
      </c>
      <c r="E9" s="14">
        <f>nota_090!C9-nota_090!D9</f>
        <v>0</v>
      </c>
      <c r="F9" s="15"/>
    </row>
    <row r="10" spans="1:6" x14ac:dyDescent="0.25">
      <c r="A10" s="2"/>
      <c r="B10" s="18" t="s">
        <v>1208</v>
      </c>
      <c r="C10" s="14">
        <v>0</v>
      </c>
      <c r="D10" s="14">
        <v>0</v>
      </c>
      <c r="E10" s="14">
        <f>nota_090!C10-nota_090!D10</f>
        <v>0</v>
      </c>
      <c r="F10" s="15"/>
    </row>
    <row r="11" spans="1:6" x14ac:dyDescent="0.25">
      <c r="A11" s="2"/>
      <c r="B11" s="18" t="s">
        <v>1209</v>
      </c>
      <c r="C11" s="14">
        <v>0</v>
      </c>
      <c r="D11" s="14">
        <v>0</v>
      </c>
      <c r="E11" s="14">
        <f>nota_090!C11-nota_090!D11</f>
        <v>0</v>
      </c>
      <c r="F11" s="15"/>
    </row>
    <row r="12" spans="1:6" x14ac:dyDescent="0.25">
      <c r="A12" s="2"/>
      <c r="B12" s="18" t="s">
        <v>1210</v>
      </c>
      <c r="C12" s="14">
        <v>0</v>
      </c>
      <c r="D12" s="14">
        <v>0</v>
      </c>
      <c r="E12" s="14">
        <f>nota_090!C12-nota_090!D12</f>
        <v>0</v>
      </c>
      <c r="F12" s="15"/>
    </row>
    <row r="13" spans="1:6" x14ac:dyDescent="0.25">
      <c r="A13" s="2"/>
      <c r="B13" s="5" t="s">
        <v>1211</v>
      </c>
      <c r="C13" s="13">
        <f>SUM(nota_090!C14:'nota_090'!C19)</f>
        <v>0</v>
      </c>
      <c r="D13" s="13">
        <f>SUM(nota_090!D14:'nota_090'!D19)</f>
        <v>0</v>
      </c>
      <c r="E13" s="13">
        <f>nota_090!C13-nota_090!D13</f>
        <v>0</v>
      </c>
      <c r="F13" s="15"/>
    </row>
    <row r="14" spans="1:6" x14ac:dyDescent="0.25">
      <c r="A14" s="2"/>
      <c r="B14" s="18" t="s">
        <v>1205</v>
      </c>
      <c r="C14" s="14">
        <v>0</v>
      </c>
      <c r="D14" s="14">
        <v>0</v>
      </c>
      <c r="E14" s="14">
        <f>nota_090!C14-nota_090!D14</f>
        <v>0</v>
      </c>
      <c r="F14" s="15"/>
    </row>
    <row r="15" spans="1:6" x14ac:dyDescent="0.25">
      <c r="A15" s="2"/>
      <c r="B15" s="18" t="s">
        <v>1206</v>
      </c>
      <c r="C15" s="14">
        <v>0</v>
      </c>
      <c r="D15" s="14">
        <v>0</v>
      </c>
      <c r="E15" s="14">
        <f>nota_090!C15-nota_090!D15</f>
        <v>0</v>
      </c>
      <c r="F15" s="15"/>
    </row>
    <row r="16" spans="1:6" x14ac:dyDescent="0.25">
      <c r="A16" s="2"/>
      <c r="B16" s="18" t="s">
        <v>1207</v>
      </c>
      <c r="C16" s="14">
        <v>0</v>
      </c>
      <c r="D16" s="14">
        <v>0</v>
      </c>
      <c r="E16" s="14">
        <f>nota_090!C16-nota_090!D16</f>
        <v>0</v>
      </c>
      <c r="F16" s="15"/>
    </row>
    <row r="17" spans="1:6" x14ac:dyDescent="0.25">
      <c r="A17" s="2"/>
      <c r="B17" s="18" t="s">
        <v>1208</v>
      </c>
      <c r="C17" s="14">
        <v>0</v>
      </c>
      <c r="D17" s="14">
        <v>0</v>
      </c>
      <c r="E17" s="14">
        <f>nota_090!C17-nota_090!D17</f>
        <v>0</v>
      </c>
      <c r="F17" s="15"/>
    </row>
    <row r="18" spans="1:6" x14ac:dyDescent="0.25">
      <c r="A18" s="2"/>
      <c r="B18" s="18" t="s">
        <v>1209</v>
      </c>
      <c r="C18" s="14">
        <v>0</v>
      </c>
      <c r="D18" s="14">
        <v>0</v>
      </c>
      <c r="E18" s="14">
        <f>nota_090!C18-nota_090!D18</f>
        <v>0</v>
      </c>
      <c r="F18" s="15"/>
    </row>
    <row r="19" spans="1:6" x14ac:dyDescent="0.25">
      <c r="A19" s="2"/>
      <c r="B19" s="18" t="s">
        <v>1210</v>
      </c>
      <c r="C19" s="14">
        <v>0</v>
      </c>
      <c r="D19" s="14">
        <v>0</v>
      </c>
      <c r="E19" s="14">
        <f>nota_090!C19-nota_090!D19</f>
        <v>0</v>
      </c>
      <c r="F19" s="15"/>
    </row>
    <row r="20" spans="1:6" x14ac:dyDescent="0.25">
      <c r="A20" s="2"/>
      <c r="B20" s="5" t="s">
        <v>1212</v>
      </c>
      <c r="C20" s="13">
        <f>SUM(nota_090!C21:'nota_090'!C26)</f>
        <v>0</v>
      </c>
      <c r="D20" s="13">
        <f>SUM(nota_090!D21:'nota_090'!D26)</f>
        <v>0</v>
      </c>
      <c r="E20" s="13">
        <f>nota_090!C20-nota_090!D20</f>
        <v>0</v>
      </c>
      <c r="F20" s="15"/>
    </row>
    <row r="21" spans="1:6" x14ac:dyDescent="0.25">
      <c r="A21" s="2"/>
      <c r="B21" s="18" t="s">
        <v>1205</v>
      </c>
      <c r="C21" s="14">
        <v>0</v>
      </c>
      <c r="D21" s="14">
        <v>0</v>
      </c>
      <c r="E21" s="14">
        <f>nota_090!C21-nota_090!D21</f>
        <v>0</v>
      </c>
      <c r="F21" s="15"/>
    </row>
    <row r="22" spans="1:6" x14ac:dyDescent="0.25">
      <c r="A22" s="2"/>
      <c r="B22" s="18" t="s">
        <v>1206</v>
      </c>
      <c r="C22" s="14">
        <v>0</v>
      </c>
      <c r="D22" s="14">
        <v>0</v>
      </c>
      <c r="E22" s="14">
        <f>nota_090!C22-nota_090!D22</f>
        <v>0</v>
      </c>
      <c r="F22" s="15"/>
    </row>
    <row r="23" spans="1:6" x14ac:dyDescent="0.25">
      <c r="A23" s="2"/>
      <c r="B23" s="18" t="s">
        <v>1207</v>
      </c>
      <c r="C23" s="14">
        <v>0</v>
      </c>
      <c r="D23" s="14">
        <v>0</v>
      </c>
      <c r="E23" s="14">
        <f>nota_090!C23-nota_090!D23</f>
        <v>0</v>
      </c>
      <c r="F23" s="15"/>
    </row>
    <row r="24" spans="1:6" x14ac:dyDescent="0.25">
      <c r="A24" s="2"/>
      <c r="B24" s="18" t="s">
        <v>1208</v>
      </c>
      <c r="C24" s="14">
        <v>0</v>
      </c>
      <c r="D24" s="14">
        <v>0</v>
      </c>
      <c r="E24" s="14">
        <f>nota_090!C24-nota_090!D24</f>
        <v>0</v>
      </c>
      <c r="F24" s="15"/>
    </row>
    <row r="25" spans="1:6" x14ac:dyDescent="0.25">
      <c r="A25" s="2"/>
      <c r="B25" s="18" t="s">
        <v>1209</v>
      </c>
      <c r="C25" s="14">
        <v>0</v>
      </c>
      <c r="D25" s="14">
        <v>0</v>
      </c>
      <c r="E25" s="14">
        <f>nota_090!C25-nota_090!D25</f>
        <v>0</v>
      </c>
      <c r="F25" s="15"/>
    </row>
    <row r="26" spans="1:6" x14ac:dyDescent="0.25">
      <c r="A26" s="2"/>
      <c r="B26" s="18" t="s">
        <v>1210</v>
      </c>
      <c r="C26" s="14">
        <v>0</v>
      </c>
      <c r="D26" s="14">
        <v>0</v>
      </c>
      <c r="E26" s="14">
        <f>nota_090!C26-nota_090!D26</f>
        <v>0</v>
      </c>
      <c r="F26" s="15"/>
    </row>
    <row r="27" spans="1:6" x14ac:dyDescent="0.25">
      <c r="A27" s="2"/>
      <c r="B27" s="10" t="s">
        <v>1213</v>
      </c>
      <c r="C27" s="13">
        <f>nota_090!C6+nota_090!C13+nota_090!C20</f>
        <v>0</v>
      </c>
      <c r="D27" s="13">
        <f>nota_090!D6+nota_090!D13+nota_090!D20</f>
        <v>0</v>
      </c>
      <c r="E27" s="13">
        <f>nota_090!C27-nota_090!D27</f>
        <v>0</v>
      </c>
      <c r="F27" s="15"/>
    </row>
    <row r="28" spans="1:6" x14ac:dyDescent="0.25">
      <c r="A28" s="1"/>
      <c r="B28" s="11"/>
      <c r="C28" s="11"/>
      <c r="D28" s="11"/>
      <c r="E28" s="11"/>
      <c r="F28" s="1"/>
    </row>
    <row r="29" spans="1:6" x14ac:dyDescent="0.25">
      <c r="A29" s="1"/>
      <c r="B29" s="17" t="s">
        <v>502</v>
      </c>
      <c r="C29" s="17"/>
      <c r="D29" s="17"/>
      <c r="E29" s="17"/>
      <c r="F29" s="1"/>
    </row>
    <row r="30" spans="1:6" x14ac:dyDescent="0.25">
      <c r="A30" s="2"/>
      <c r="B30" s="109"/>
      <c r="C30" s="105"/>
      <c r="D30" s="105"/>
      <c r="E30" s="105"/>
      <c r="F30" s="15"/>
    </row>
    <row r="31" spans="1:6" x14ac:dyDescent="0.25">
      <c r="A31" s="1"/>
      <c r="B31" s="11"/>
      <c r="C31" s="11"/>
      <c r="D31" s="11"/>
      <c r="E31" s="11"/>
      <c r="F31" s="1"/>
    </row>
  </sheetData>
  <mergeCells count="2">
    <mergeCell ref="B3:E3"/>
    <mergeCell ref="B30:E30"/>
  </mergeCells>
  <pageMargins left="0.7" right="0.7" top="0.75" bottom="0.75" header="0.3" footer="0.3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6100-000000000000}">
  <dimension ref="A1:K31"/>
  <sheetViews>
    <sheetView workbookViewId="0">
      <selection activeCell="G31" sqref="G31"/>
    </sheetView>
  </sheetViews>
  <sheetFormatPr defaultRowHeight="15" x14ac:dyDescent="0.25"/>
  <cols>
    <col min="1" max="1" width="2.7109375" customWidth="1"/>
    <col min="2" max="2" width="44.7109375" customWidth="1"/>
    <col min="3" max="10" width="20.7109375" customWidth="1"/>
    <col min="11" max="11" width="2.7109375" customWidth="1"/>
  </cols>
  <sheetData>
    <row r="1" spans="1:1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x14ac:dyDescent="0.25">
      <c r="A2" s="1"/>
      <c r="B2" s="23" t="s">
        <v>261</v>
      </c>
      <c r="C2" s="23"/>
      <c r="D2" s="23"/>
      <c r="E2" s="23"/>
      <c r="F2" s="23"/>
      <c r="G2" s="23"/>
      <c r="H2" s="23"/>
      <c r="I2" s="23"/>
      <c r="J2" s="23"/>
      <c r="K2" s="1"/>
    </row>
    <row r="3" spans="1:11" x14ac:dyDescent="0.25">
      <c r="A3" s="1"/>
      <c r="B3" s="106" t="s">
        <v>416</v>
      </c>
      <c r="C3" s="105"/>
      <c r="D3" s="105"/>
      <c r="E3" s="105"/>
      <c r="F3" s="105"/>
      <c r="G3" s="105"/>
      <c r="H3" s="105"/>
      <c r="I3" s="105"/>
      <c r="J3" s="105"/>
      <c r="K3" s="1"/>
    </row>
    <row r="4" spans="1:11" x14ac:dyDescent="0.25">
      <c r="A4" s="1"/>
      <c r="B4" s="3"/>
      <c r="C4" s="3"/>
      <c r="D4" s="3"/>
      <c r="E4" s="3"/>
      <c r="F4" s="3"/>
      <c r="G4" s="3"/>
      <c r="H4" s="3"/>
      <c r="I4" s="3"/>
      <c r="J4" s="3"/>
      <c r="K4" s="1"/>
    </row>
    <row r="5" spans="1:11" ht="45" x14ac:dyDescent="0.25">
      <c r="A5" s="2"/>
      <c r="B5" s="4"/>
      <c r="C5" s="4" t="s">
        <v>1175</v>
      </c>
      <c r="D5" s="4" t="s">
        <v>1176</v>
      </c>
      <c r="E5" s="4" t="s">
        <v>1177</v>
      </c>
      <c r="F5" s="4" t="s">
        <v>1178</v>
      </c>
      <c r="G5" s="4" t="s">
        <v>1179</v>
      </c>
      <c r="H5" s="4" t="s">
        <v>1180</v>
      </c>
      <c r="I5" s="4" t="s">
        <v>1181</v>
      </c>
      <c r="J5" s="4" t="s">
        <v>1214</v>
      </c>
      <c r="K5" s="15"/>
    </row>
    <row r="6" spans="1:11" x14ac:dyDescent="0.25">
      <c r="A6" s="2"/>
      <c r="B6" s="5" t="s">
        <v>1161</v>
      </c>
      <c r="C6" s="13">
        <f>nota_091!C7+nota_091!C10+nota_091!C13+nota_091!C16+nota_091!C19+nota_091!C22</f>
        <v>0</v>
      </c>
      <c r="D6" s="13">
        <f>nota_091!D7+nota_091!D10+nota_091!D13+nota_091!D16+nota_091!D19+nota_091!D22</f>
        <v>0</v>
      </c>
      <c r="E6" s="13">
        <f>nota_091!E7+nota_091!E10+nota_091!E13+nota_091!E16+nota_091!E19+nota_091!E22</f>
        <v>0</v>
      </c>
      <c r="F6" s="13">
        <f>nota_091!F7+nota_091!F10+nota_091!F13+nota_091!F16+nota_091!F19+nota_091!F22</f>
        <v>0</v>
      </c>
      <c r="G6" s="13">
        <f>nota_091!G7+nota_091!G10+nota_091!G13+nota_091!G16+nota_091!G19+nota_091!G22</f>
        <v>0</v>
      </c>
      <c r="H6" s="13">
        <f>nota_091!H7+nota_091!H10+nota_091!H13+nota_091!H16+nota_091!H19+nota_091!H22</f>
        <v>0</v>
      </c>
      <c r="I6" s="13">
        <f>nota_091!I7+nota_091!I10+nota_091!I13+nota_091!I16+nota_091!I19+nota_091!I22</f>
        <v>0</v>
      </c>
      <c r="J6" s="13">
        <f>nota_091!C6+nota_091!E6+nota_091!G6+nota_091!I6</f>
        <v>0</v>
      </c>
      <c r="K6" s="15"/>
    </row>
    <row r="7" spans="1:11" x14ac:dyDescent="0.25">
      <c r="A7" s="2"/>
      <c r="B7" s="18" t="s">
        <v>1162</v>
      </c>
      <c r="C7" s="14">
        <f>SUM(nota_091!C8:'nota_091'!C9)</f>
        <v>0</v>
      </c>
      <c r="D7" s="14">
        <f>SUM(nota_091!D8:'nota_091'!D9)</f>
        <v>0</v>
      </c>
      <c r="E7" s="14">
        <f>SUM(nota_091!E8:'nota_091'!E9)</f>
        <v>0</v>
      </c>
      <c r="F7" s="14">
        <f>SUM(nota_091!F8:'nota_091'!F9)</f>
        <v>0</v>
      </c>
      <c r="G7" s="14">
        <f>SUM(nota_091!G8:'nota_091'!G9)</f>
        <v>0</v>
      </c>
      <c r="H7" s="14">
        <f>SUM(nota_091!H8:'nota_091'!H9)</f>
        <v>0</v>
      </c>
      <c r="I7" s="14">
        <f>SUM(nota_091!I8:'nota_091'!I9)</f>
        <v>0</v>
      </c>
      <c r="J7" s="14">
        <f>nota_091!C7+nota_091!E7+nota_091!G7+nota_091!I7</f>
        <v>0</v>
      </c>
      <c r="K7" s="15"/>
    </row>
    <row r="8" spans="1:11" x14ac:dyDescent="0.25">
      <c r="A8" s="2"/>
      <c r="B8" s="7" t="s">
        <v>645</v>
      </c>
      <c r="C8" s="14">
        <v>0</v>
      </c>
      <c r="D8" s="14">
        <v>0</v>
      </c>
      <c r="E8" s="14">
        <v>0</v>
      </c>
      <c r="F8" s="14">
        <v>0</v>
      </c>
      <c r="G8" s="14">
        <v>0</v>
      </c>
      <c r="H8" s="14">
        <v>0</v>
      </c>
      <c r="I8" s="14">
        <v>0</v>
      </c>
      <c r="J8" s="14">
        <f>nota_091!C8+nota_091!E8+nota_091!G8+nota_091!I8</f>
        <v>0</v>
      </c>
      <c r="K8" s="15"/>
    </row>
    <row r="9" spans="1:11" x14ac:dyDescent="0.25">
      <c r="A9" s="2"/>
      <c r="B9" s="7" t="s">
        <v>645</v>
      </c>
      <c r="C9" s="14">
        <v>0</v>
      </c>
      <c r="D9" s="14">
        <v>0</v>
      </c>
      <c r="E9" s="14">
        <v>0</v>
      </c>
      <c r="F9" s="14">
        <v>0</v>
      </c>
      <c r="G9" s="14">
        <v>0</v>
      </c>
      <c r="H9" s="14">
        <v>0</v>
      </c>
      <c r="I9" s="14">
        <v>0</v>
      </c>
      <c r="J9" s="14">
        <f>nota_091!C9+nota_091!E9+nota_091!G9+nota_091!I9</f>
        <v>0</v>
      </c>
      <c r="K9" s="15"/>
    </row>
    <row r="10" spans="1:11" x14ac:dyDescent="0.25">
      <c r="A10" s="2"/>
      <c r="B10" s="18" t="s">
        <v>1163</v>
      </c>
      <c r="C10" s="14">
        <f>SUM(nota_091!C11:'nota_091'!C12)</f>
        <v>0</v>
      </c>
      <c r="D10" s="14">
        <f>SUM(nota_091!D11:'nota_091'!D12)</f>
        <v>0</v>
      </c>
      <c r="E10" s="14">
        <f>SUM(nota_091!E11:'nota_091'!E12)</f>
        <v>0</v>
      </c>
      <c r="F10" s="14">
        <f>SUM(nota_091!F11:'nota_091'!F12)</f>
        <v>0</v>
      </c>
      <c r="G10" s="14">
        <f>SUM(nota_091!G11:'nota_091'!G12)</f>
        <v>0</v>
      </c>
      <c r="H10" s="14">
        <f>SUM(nota_091!H11:'nota_091'!H12)</f>
        <v>0</v>
      </c>
      <c r="I10" s="14">
        <f>SUM(nota_091!I11:'nota_091'!I12)</f>
        <v>0</v>
      </c>
      <c r="J10" s="14">
        <f>nota_091!C10+nota_091!E10+nota_091!G10+nota_091!I10</f>
        <v>0</v>
      </c>
      <c r="K10" s="15"/>
    </row>
    <row r="11" spans="1:11" x14ac:dyDescent="0.25">
      <c r="A11" s="2"/>
      <c r="B11" s="7" t="s">
        <v>645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f>nota_091!C11+nota_091!E11+nota_091!G11+nota_091!I11</f>
        <v>0</v>
      </c>
      <c r="K11" s="15"/>
    </row>
    <row r="12" spans="1:11" x14ac:dyDescent="0.25">
      <c r="A12" s="2"/>
      <c r="B12" s="7" t="s">
        <v>645</v>
      </c>
      <c r="C12" s="14">
        <v>0</v>
      </c>
      <c r="D12" s="14">
        <v>0</v>
      </c>
      <c r="E12" s="14">
        <v>0</v>
      </c>
      <c r="F12" s="14">
        <v>0</v>
      </c>
      <c r="G12" s="14">
        <v>0</v>
      </c>
      <c r="H12" s="14">
        <v>0</v>
      </c>
      <c r="I12" s="14">
        <v>0</v>
      </c>
      <c r="J12" s="14">
        <f>nota_091!C12+nota_091!E12+nota_091!G12+nota_091!I12</f>
        <v>0</v>
      </c>
      <c r="K12" s="15"/>
    </row>
    <row r="13" spans="1:11" x14ac:dyDescent="0.25">
      <c r="A13" s="2"/>
      <c r="B13" s="18" t="s">
        <v>1164</v>
      </c>
      <c r="C13" s="14">
        <f>SUM(nota_091!C14:'nota_091'!C15)</f>
        <v>0</v>
      </c>
      <c r="D13" s="14">
        <f>SUM(nota_091!D14:'nota_091'!D15)</f>
        <v>0</v>
      </c>
      <c r="E13" s="14">
        <f>SUM(nota_091!E14:'nota_091'!E15)</f>
        <v>0</v>
      </c>
      <c r="F13" s="14">
        <f>SUM(nota_091!F14:'nota_091'!F15)</f>
        <v>0</v>
      </c>
      <c r="G13" s="14">
        <f>SUM(nota_091!G14:'nota_091'!G15)</f>
        <v>0</v>
      </c>
      <c r="H13" s="14">
        <f>SUM(nota_091!H14:'nota_091'!H15)</f>
        <v>0</v>
      </c>
      <c r="I13" s="14">
        <f>SUM(nota_091!I14:'nota_091'!I15)</f>
        <v>0</v>
      </c>
      <c r="J13" s="14">
        <f>nota_091!C13+nota_091!E13+nota_091!G13+nota_091!I13</f>
        <v>0</v>
      </c>
      <c r="K13" s="15"/>
    </row>
    <row r="14" spans="1:11" x14ac:dyDescent="0.25">
      <c r="A14" s="2"/>
      <c r="B14" s="7" t="s">
        <v>645</v>
      </c>
      <c r="C14" s="14">
        <v>0</v>
      </c>
      <c r="D14" s="14">
        <v>0</v>
      </c>
      <c r="E14" s="14">
        <v>0</v>
      </c>
      <c r="F14" s="14">
        <v>0</v>
      </c>
      <c r="G14" s="14">
        <v>0</v>
      </c>
      <c r="H14" s="14">
        <v>0</v>
      </c>
      <c r="I14" s="14">
        <v>0</v>
      </c>
      <c r="J14" s="14">
        <f>nota_091!C14+nota_091!E14+nota_091!G14+nota_091!I14</f>
        <v>0</v>
      </c>
      <c r="K14" s="15"/>
    </row>
    <row r="15" spans="1:11" x14ac:dyDescent="0.25">
      <c r="A15" s="2"/>
      <c r="B15" s="7" t="s">
        <v>645</v>
      </c>
      <c r="C15" s="14">
        <v>0</v>
      </c>
      <c r="D15" s="14">
        <v>0</v>
      </c>
      <c r="E15" s="14">
        <v>0</v>
      </c>
      <c r="F15" s="14">
        <v>0</v>
      </c>
      <c r="G15" s="14">
        <v>0</v>
      </c>
      <c r="H15" s="14">
        <v>0</v>
      </c>
      <c r="I15" s="14">
        <v>0</v>
      </c>
      <c r="J15" s="14">
        <f>nota_091!C15+nota_091!E15+nota_091!G15+nota_091!I15</f>
        <v>0</v>
      </c>
      <c r="K15" s="15"/>
    </row>
    <row r="16" spans="1:11" x14ac:dyDescent="0.25">
      <c r="A16" s="2"/>
      <c r="B16" s="18" t="s">
        <v>1165</v>
      </c>
      <c r="C16" s="14">
        <f>SUM(nota_091!C17:'nota_091'!C18)</f>
        <v>0</v>
      </c>
      <c r="D16" s="14">
        <f>SUM(nota_091!D17:'nota_091'!D18)</f>
        <v>0</v>
      </c>
      <c r="E16" s="14">
        <f>SUM(nota_091!E17:'nota_091'!E18)</f>
        <v>0</v>
      </c>
      <c r="F16" s="14">
        <f>SUM(nota_091!F17:'nota_091'!F18)</f>
        <v>0</v>
      </c>
      <c r="G16" s="14">
        <f>SUM(nota_091!G17:'nota_091'!G18)</f>
        <v>0</v>
      </c>
      <c r="H16" s="14">
        <f>SUM(nota_091!H17:'nota_091'!H18)</f>
        <v>0</v>
      </c>
      <c r="I16" s="14">
        <f>SUM(nota_091!I17:'nota_091'!I18)</f>
        <v>0</v>
      </c>
      <c r="J16" s="14">
        <f>nota_091!C16+nota_091!E16+nota_091!G16+nota_091!I16</f>
        <v>0</v>
      </c>
      <c r="K16" s="15"/>
    </row>
    <row r="17" spans="1:11" x14ac:dyDescent="0.25">
      <c r="A17" s="2"/>
      <c r="B17" s="7" t="s">
        <v>645</v>
      </c>
      <c r="C17" s="14">
        <v>0</v>
      </c>
      <c r="D17" s="14">
        <v>0</v>
      </c>
      <c r="E17" s="14">
        <v>0</v>
      </c>
      <c r="F17" s="14">
        <v>0</v>
      </c>
      <c r="G17" s="14">
        <v>0</v>
      </c>
      <c r="H17" s="14">
        <v>0</v>
      </c>
      <c r="I17" s="14">
        <v>0</v>
      </c>
      <c r="J17" s="14">
        <f>nota_091!C17+nota_091!E17+nota_091!G17+nota_091!I17</f>
        <v>0</v>
      </c>
      <c r="K17" s="15"/>
    </row>
    <row r="18" spans="1:11" x14ac:dyDescent="0.25">
      <c r="A18" s="2"/>
      <c r="B18" s="7" t="s">
        <v>645</v>
      </c>
      <c r="C18" s="14">
        <v>0</v>
      </c>
      <c r="D18" s="14">
        <v>0</v>
      </c>
      <c r="E18" s="14">
        <v>0</v>
      </c>
      <c r="F18" s="14">
        <v>0</v>
      </c>
      <c r="G18" s="14">
        <v>0</v>
      </c>
      <c r="H18" s="14">
        <v>0</v>
      </c>
      <c r="I18" s="14">
        <v>0</v>
      </c>
      <c r="J18" s="14">
        <f>nota_091!C18+nota_091!E18+nota_091!G18+nota_091!I18</f>
        <v>0</v>
      </c>
      <c r="K18" s="15"/>
    </row>
    <row r="19" spans="1:11" x14ac:dyDescent="0.25">
      <c r="A19" s="2"/>
      <c r="B19" s="18" t="s">
        <v>1173</v>
      </c>
      <c r="C19" s="14">
        <f>SUM(nota_091!C20:'nota_091'!C21)</f>
        <v>0</v>
      </c>
      <c r="D19" s="14">
        <f>SUM(nota_091!D20:'nota_091'!D21)</f>
        <v>0</v>
      </c>
      <c r="E19" s="14">
        <f>SUM(nota_091!E20:'nota_091'!E21)</f>
        <v>0</v>
      </c>
      <c r="F19" s="14">
        <f>SUM(nota_091!F20:'nota_091'!F21)</f>
        <v>0</v>
      </c>
      <c r="G19" s="14">
        <f>SUM(nota_091!G20:'nota_091'!G21)</f>
        <v>0</v>
      </c>
      <c r="H19" s="14">
        <f>SUM(nota_091!H20:'nota_091'!H21)</f>
        <v>0</v>
      </c>
      <c r="I19" s="14">
        <f>SUM(nota_091!I20:'nota_091'!I21)</f>
        <v>0</v>
      </c>
      <c r="J19" s="14">
        <f>nota_091!C19+nota_091!E19+nota_091!G19+nota_091!I19</f>
        <v>0</v>
      </c>
      <c r="K19" s="15"/>
    </row>
    <row r="20" spans="1:11" x14ac:dyDescent="0.25">
      <c r="A20" s="2"/>
      <c r="B20" s="7" t="s">
        <v>645</v>
      </c>
      <c r="C20" s="14">
        <v>0</v>
      </c>
      <c r="D20" s="14">
        <v>0</v>
      </c>
      <c r="E20" s="14">
        <v>0</v>
      </c>
      <c r="F20" s="14">
        <v>0</v>
      </c>
      <c r="G20" s="14">
        <v>0</v>
      </c>
      <c r="H20" s="14">
        <v>0</v>
      </c>
      <c r="I20" s="14">
        <v>0</v>
      </c>
      <c r="J20" s="14">
        <f>nota_091!C20+nota_091!E20+nota_091!G20+nota_091!I20</f>
        <v>0</v>
      </c>
      <c r="K20" s="15"/>
    </row>
    <row r="21" spans="1:11" x14ac:dyDescent="0.25">
      <c r="A21" s="2"/>
      <c r="B21" s="7" t="s">
        <v>645</v>
      </c>
      <c r="C21" s="14">
        <v>0</v>
      </c>
      <c r="D21" s="14">
        <v>0</v>
      </c>
      <c r="E21" s="14">
        <v>0</v>
      </c>
      <c r="F21" s="14">
        <v>0</v>
      </c>
      <c r="G21" s="14">
        <v>0</v>
      </c>
      <c r="H21" s="14">
        <v>0</v>
      </c>
      <c r="I21" s="14">
        <v>0</v>
      </c>
      <c r="J21" s="14">
        <f>nota_091!C21+nota_091!E21+nota_091!G21+nota_091!I21</f>
        <v>0</v>
      </c>
      <c r="K21" s="15"/>
    </row>
    <row r="22" spans="1:11" x14ac:dyDescent="0.25">
      <c r="A22" s="2"/>
      <c r="B22" s="18" t="s">
        <v>1174</v>
      </c>
      <c r="C22" s="14">
        <f>SUM(nota_091!C23:'nota_091'!C24)</f>
        <v>0</v>
      </c>
      <c r="D22" s="14">
        <f>SUM(nota_091!D23:'nota_091'!D24)</f>
        <v>0</v>
      </c>
      <c r="E22" s="14">
        <f>SUM(nota_091!E23:'nota_091'!E24)</f>
        <v>0</v>
      </c>
      <c r="F22" s="14">
        <f>SUM(nota_091!F23:'nota_091'!F24)</f>
        <v>0</v>
      </c>
      <c r="G22" s="14">
        <f>SUM(nota_091!G23:'nota_091'!G24)</f>
        <v>0</v>
      </c>
      <c r="H22" s="14">
        <f>SUM(nota_091!H23:'nota_091'!H24)</f>
        <v>0</v>
      </c>
      <c r="I22" s="14">
        <f>SUM(nota_091!I23:'nota_091'!I24)</f>
        <v>0</v>
      </c>
      <c r="J22" s="14">
        <f>nota_091!C22+nota_091!E22+nota_091!G22+nota_091!I22</f>
        <v>0</v>
      </c>
      <c r="K22" s="15"/>
    </row>
    <row r="23" spans="1:11" x14ac:dyDescent="0.25">
      <c r="A23" s="2"/>
      <c r="B23" s="7" t="s">
        <v>645</v>
      </c>
      <c r="C23" s="14">
        <v>0</v>
      </c>
      <c r="D23" s="14">
        <v>0</v>
      </c>
      <c r="E23" s="14">
        <v>0</v>
      </c>
      <c r="F23" s="14">
        <v>0</v>
      </c>
      <c r="G23" s="14">
        <v>0</v>
      </c>
      <c r="H23" s="14">
        <v>0</v>
      </c>
      <c r="I23" s="14">
        <v>0</v>
      </c>
      <c r="J23" s="14">
        <f>nota_091!C23+nota_091!E23+nota_091!G23+nota_091!I23</f>
        <v>0</v>
      </c>
      <c r="K23" s="15"/>
    </row>
    <row r="24" spans="1:11" x14ac:dyDescent="0.25">
      <c r="A24" s="2"/>
      <c r="B24" s="7" t="s">
        <v>645</v>
      </c>
      <c r="C24" s="14">
        <v>0</v>
      </c>
      <c r="D24" s="14">
        <v>0</v>
      </c>
      <c r="E24" s="14">
        <v>0</v>
      </c>
      <c r="F24" s="14">
        <v>0</v>
      </c>
      <c r="G24" s="14">
        <v>0</v>
      </c>
      <c r="H24" s="14">
        <v>0</v>
      </c>
      <c r="I24" s="14">
        <v>0</v>
      </c>
      <c r="J24" s="14">
        <f>nota_091!C24+nota_091!E24+nota_091!G24+nota_091!I24</f>
        <v>0</v>
      </c>
      <c r="K24" s="15"/>
    </row>
    <row r="25" spans="1:11" x14ac:dyDescent="0.25">
      <c r="A25" s="2"/>
      <c r="B25" s="5" t="s">
        <v>1168</v>
      </c>
      <c r="C25" s="13">
        <f>SUM(nota_091!C26:'nota_091'!C27)</f>
        <v>0</v>
      </c>
      <c r="D25" s="13">
        <f>SUM(nota_091!D26:'nota_091'!D27)</f>
        <v>0</v>
      </c>
      <c r="E25" s="13">
        <f>SUM(nota_091!E26:'nota_091'!E27)</f>
        <v>0</v>
      </c>
      <c r="F25" s="13">
        <f>SUM(nota_091!F26:'nota_091'!F27)</f>
        <v>0</v>
      </c>
      <c r="G25" s="13">
        <f>SUM(nota_091!G26:'nota_091'!G27)</f>
        <v>0</v>
      </c>
      <c r="H25" s="13">
        <f>SUM(nota_091!H26:'nota_091'!H27)</f>
        <v>0</v>
      </c>
      <c r="I25" s="13">
        <f>SUM(nota_091!I26:'nota_091'!I27)</f>
        <v>0</v>
      </c>
      <c r="J25" s="13">
        <f>nota_091!C25+nota_091!E25+nota_091!G25+nota_091!I25</f>
        <v>0</v>
      </c>
      <c r="K25" s="15"/>
    </row>
    <row r="26" spans="1:11" x14ac:dyDescent="0.25">
      <c r="A26" s="2"/>
      <c r="B26" s="7" t="s">
        <v>645</v>
      </c>
      <c r="C26" s="14">
        <v>0</v>
      </c>
      <c r="D26" s="14">
        <v>0</v>
      </c>
      <c r="E26" s="14">
        <v>0</v>
      </c>
      <c r="F26" s="14">
        <v>0</v>
      </c>
      <c r="G26" s="14">
        <v>0</v>
      </c>
      <c r="H26" s="14">
        <v>0</v>
      </c>
      <c r="I26" s="14">
        <v>0</v>
      </c>
      <c r="J26" s="14">
        <f>nota_091!C26+nota_091!E26+nota_091!G26+nota_091!I26</f>
        <v>0</v>
      </c>
      <c r="K26" s="15"/>
    </row>
    <row r="27" spans="1:11" x14ac:dyDescent="0.25">
      <c r="A27" s="2"/>
      <c r="B27" s="7" t="s">
        <v>645</v>
      </c>
      <c r="C27" s="14">
        <v>0</v>
      </c>
      <c r="D27" s="14">
        <v>0</v>
      </c>
      <c r="E27" s="14">
        <v>0</v>
      </c>
      <c r="F27" s="14">
        <v>0</v>
      </c>
      <c r="G27" s="14">
        <v>0</v>
      </c>
      <c r="H27" s="14">
        <v>0</v>
      </c>
      <c r="I27" s="14">
        <v>0</v>
      </c>
      <c r="J27" s="14">
        <f>nota_091!C27+nota_091!E27+nota_091!G27+nota_091!I27</f>
        <v>0</v>
      </c>
      <c r="K27" s="15"/>
    </row>
    <row r="28" spans="1:11" x14ac:dyDescent="0.25">
      <c r="A28" s="1"/>
      <c r="B28" s="11"/>
      <c r="C28" s="11"/>
      <c r="D28" s="11"/>
      <c r="E28" s="11"/>
      <c r="F28" s="11"/>
      <c r="G28" s="11"/>
      <c r="H28" s="11"/>
      <c r="I28" s="11"/>
      <c r="J28" s="11"/>
      <c r="K28" s="1"/>
    </row>
    <row r="29" spans="1:11" x14ac:dyDescent="0.25">
      <c r="A29" s="1"/>
      <c r="B29" s="17" t="s">
        <v>502</v>
      </c>
      <c r="C29" s="17"/>
      <c r="D29" s="17"/>
      <c r="E29" s="17"/>
      <c r="F29" s="17"/>
      <c r="G29" s="17"/>
      <c r="H29" s="17"/>
      <c r="I29" s="17"/>
      <c r="J29" s="17"/>
      <c r="K29" s="1"/>
    </row>
    <row r="30" spans="1:11" x14ac:dyDescent="0.25">
      <c r="A30" s="2"/>
      <c r="B30" s="109"/>
      <c r="C30" s="105"/>
      <c r="D30" s="105"/>
      <c r="E30" s="105"/>
      <c r="F30" s="105"/>
      <c r="G30" s="105"/>
      <c r="H30" s="105"/>
      <c r="I30" s="105"/>
      <c r="J30" s="105"/>
      <c r="K30" s="15"/>
    </row>
    <row r="31" spans="1:11" x14ac:dyDescent="0.25">
      <c r="A31" s="1"/>
      <c r="B31" s="11"/>
      <c r="C31" s="11"/>
      <c r="D31" s="11"/>
      <c r="E31" s="11"/>
      <c r="F31" s="11"/>
      <c r="G31" s="11"/>
      <c r="H31" s="11"/>
      <c r="I31" s="11"/>
      <c r="J31" s="11"/>
      <c r="K31" s="1"/>
    </row>
  </sheetData>
  <mergeCells count="2">
    <mergeCell ref="B3:J3"/>
    <mergeCell ref="B30:J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171</vt:i4>
      </vt:variant>
      <vt:variant>
        <vt:lpstr>Nazwane zakresy</vt:lpstr>
      </vt:variant>
      <vt:variant>
        <vt:i4>2</vt:i4>
      </vt:variant>
    </vt:vector>
  </HeadingPairs>
  <TitlesOfParts>
    <vt:vector size="173" baseType="lpstr">
      <vt:lpstr>Aktywa</vt:lpstr>
      <vt:lpstr>Pasywa</vt:lpstr>
      <vt:lpstr>RZiS_p</vt:lpstr>
      <vt:lpstr>RZIS do premii</vt:lpstr>
      <vt:lpstr>RZiS_k</vt:lpstr>
      <vt:lpstr>Zestawienie_zm</vt:lpstr>
      <vt:lpstr>Przeplywy_mb</vt:lpstr>
      <vt:lpstr>Przeplywy_mp</vt:lpstr>
      <vt:lpstr>Wykaz_not</vt:lpstr>
      <vt:lpstr>nota_001</vt:lpstr>
      <vt:lpstr>nota_002</vt:lpstr>
      <vt:lpstr>nota_003</vt:lpstr>
      <vt:lpstr>nota_004</vt:lpstr>
      <vt:lpstr>nota_005</vt:lpstr>
      <vt:lpstr>nota_006</vt:lpstr>
      <vt:lpstr>nota_007</vt:lpstr>
      <vt:lpstr>nota_008</vt:lpstr>
      <vt:lpstr>nota_009</vt:lpstr>
      <vt:lpstr>nota_010</vt:lpstr>
      <vt:lpstr>nota_011</vt:lpstr>
      <vt:lpstr>nota_013</vt:lpstr>
      <vt:lpstr>nota_014</vt:lpstr>
      <vt:lpstr>nota_015</vt:lpstr>
      <vt:lpstr>nota_016</vt:lpstr>
      <vt:lpstr>nota_017</vt:lpstr>
      <vt:lpstr>nota_018</vt:lpstr>
      <vt:lpstr>nota_019</vt:lpstr>
      <vt:lpstr>nota_020</vt:lpstr>
      <vt:lpstr>nota_021</vt:lpstr>
      <vt:lpstr>nota_022</vt:lpstr>
      <vt:lpstr>nota_023</vt:lpstr>
      <vt:lpstr>nota_024</vt:lpstr>
      <vt:lpstr>nota_025</vt:lpstr>
      <vt:lpstr>nota_026</vt:lpstr>
      <vt:lpstr>nota_027</vt:lpstr>
      <vt:lpstr>nota_028</vt:lpstr>
      <vt:lpstr>nota_029</vt:lpstr>
      <vt:lpstr>nota_030</vt:lpstr>
      <vt:lpstr>nota_031</vt:lpstr>
      <vt:lpstr>nota_032</vt:lpstr>
      <vt:lpstr>nota_033</vt:lpstr>
      <vt:lpstr>nota_034</vt:lpstr>
      <vt:lpstr>nota_035</vt:lpstr>
      <vt:lpstr>nota_036</vt:lpstr>
      <vt:lpstr>nota_037</vt:lpstr>
      <vt:lpstr>nota_038</vt:lpstr>
      <vt:lpstr>nota_039</vt:lpstr>
      <vt:lpstr>nota_040</vt:lpstr>
      <vt:lpstr>nota_041</vt:lpstr>
      <vt:lpstr>nota_042</vt:lpstr>
      <vt:lpstr>nota_043</vt:lpstr>
      <vt:lpstr>nota_044</vt:lpstr>
      <vt:lpstr>nota_045</vt:lpstr>
      <vt:lpstr>nota_046</vt:lpstr>
      <vt:lpstr>nota_047</vt:lpstr>
      <vt:lpstr>nota_048</vt:lpstr>
      <vt:lpstr>nota_049</vt:lpstr>
      <vt:lpstr>nota_050</vt:lpstr>
      <vt:lpstr>nota_051</vt:lpstr>
      <vt:lpstr>nota_052</vt:lpstr>
      <vt:lpstr>nota_053</vt:lpstr>
      <vt:lpstr>nota_054</vt:lpstr>
      <vt:lpstr>nota_055</vt:lpstr>
      <vt:lpstr>nota_056</vt:lpstr>
      <vt:lpstr>nota_057</vt:lpstr>
      <vt:lpstr>nota_058</vt:lpstr>
      <vt:lpstr>nota_059</vt:lpstr>
      <vt:lpstr>nota_060</vt:lpstr>
      <vt:lpstr>nota_061</vt:lpstr>
      <vt:lpstr>nota_062</vt:lpstr>
      <vt:lpstr>nota_063</vt:lpstr>
      <vt:lpstr>nota_064</vt:lpstr>
      <vt:lpstr>nota_065</vt:lpstr>
      <vt:lpstr>nota_066</vt:lpstr>
      <vt:lpstr>nota_067</vt:lpstr>
      <vt:lpstr>nota_068</vt:lpstr>
      <vt:lpstr>nota_069</vt:lpstr>
      <vt:lpstr>nota_070</vt:lpstr>
      <vt:lpstr>nota_071</vt:lpstr>
      <vt:lpstr>nota_072</vt:lpstr>
      <vt:lpstr>nota_073</vt:lpstr>
      <vt:lpstr>nota_074</vt:lpstr>
      <vt:lpstr>nota_075</vt:lpstr>
      <vt:lpstr>nota_076</vt:lpstr>
      <vt:lpstr>nota_077</vt:lpstr>
      <vt:lpstr>nota_078</vt:lpstr>
      <vt:lpstr>nota_079</vt:lpstr>
      <vt:lpstr>nota_080</vt:lpstr>
      <vt:lpstr>nota_081</vt:lpstr>
      <vt:lpstr>nota_082</vt:lpstr>
      <vt:lpstr>nota_083</vt:lpstr>
      <vt:lpstr>nota_084</vt:lpstr>
      <vt:lpstr>nota_085</vt:lpstr>
      <vt:lpstr>nota_086</vt:lpstr>
      <vt:lpstr>nota_087</vt:lpstr>
      <vt:lpstr>nota_088</vt:lpstr>
      <vt:lpstr>nota_089</vt:lpstr>
      <vt:lpstr>nota_090</vt:lpstr>
      <vt:lpstr>nota_091</vt:lpstr>
      <vt:lpstr>nota_092</vt:lpstr>
      <vt:lpstr>nota_093</vt:lpstr>
      <vt:lpstr>nota_094</vt:lpstr>
      <vt:lpstr>nota_095</vt:lpstr>
      <vt:lpstr>nota_096</vt:lpstr>
      <vt:lpstr>nota_097</vt:lpstr>
      <vt:lpstr>nota_098</vt:lpstr>
      <vt:lpstr>nota_099</vt:lpstr>
      <vt:lpstr>nota_100</vt:lpstr>
      <vt:lpstr>nota_101</vt:lpstr>
      <vt:lpstr>nota_102</vt:lpstr>
      <vt:lpstr>nota_103</vt:lpstr>
      <vt:lpstr>nota_104</vt:lpstr>
      <vt:lpstr>nota_105</vt:lpstr>
      <vt:lpstr>nota_106</vt:lpstr>
      <vt:lpstr>nota_107</vt:lpstr>
      <vt:lpstr>nota_108</vt:lpstr>
      <vt:lpstr>nota_109</vt:lpstr>
      <vt:lpstr>nota_110</vt:lpstr>
      <vt:lpstr>nota_111</vt:lpstr>
      <vt:lpstr>nota_112</vt:lpstr>
      <vt:lpstr>nota_113</vt:lpstr>
      <vt:lpstr>nota_114</vt:lpstr>
      <vt:lpstr>nota_115</vt:lpstr>
      <vt:lpstr>nota_116</vt:lpstr>
      <vt:lpstr>nota_117</vt:lpstr>
      <vt:lpstr>nota_118</vt:lpstr>
      <vt:lpstr>nota_119</vt:lpstr>
      <vt:lpstr>nota_120</vt:lpstr>
      <vt:lpstr>nota_121</vt:lpstr>
      <vt:lpstr>nota_122</vt:lpstr>
      <vt:lpstr>nota_123</vt:lpstr>
      <vt:lpstr>nota_124</vt:lpstr>
      <vt:lpstr>nota_125</vt:lpstr>
      <vt:lpstr>nota_126</vt:lpstr>
      <vt:lpstr>nota_127</vt:lpstr>
      <vt:lpstr>nota_128</vt:lpstr>
      <vt:lpstr>nota_129</vt:lpstr>
      <vt:lpstr>nota_130</vt:lpstr>
      <vt:lpstr>nota_131</vt:lpstr>
      <vt:lpstr>nota_132</vt:lpstr>
      <vt:lpstr>nota_133</vt:lpstr>
      <vt:lpstr>nota_134</vt:lpstr>
      <vt:lpstr>nota_135</vt:lpstr>
      <vt:lpstr>nota_136</vt:lpstr>
      <vt:lpstr>nota_137</vt:lpstr>
      <vt:lpstr>nota_138</vt:lpstr>
      <vt:lpstr>nota_139</vt:lpstr>
      <vt:lpstr>nota_140</vt:lpstr>
      <vt:lpstr>nota_141</vt:lpstr>
      <vt:lpstr>nota_142</vt:lpstr>
      <vt:lpstr>nota_143</vt:lpstr>
      <vt:lpstr>nota_144</vt:lpstr>
      <vt:lpstr>nota_145</vt:lpstr>
      <vt:lpstr>nota_146</vt:lpstr>
      <vt:lpstr>nota_147</vt:lpstr>
      <vt:lpstr>nota_148</vt:lpstr>
      <vt:lpstr>nota_149</vt:lpstr>
      <vt:lpstr>nota_150</vt:lpstr>
      <vt:lpstr>nota_151</vt:lpstr>
      <vt:lpstr>nota_152</vt:lpstr>
      <vt:lpstr>nota_153</vt:lpstr>
      <vt:lpstr>nota_154</vt:lpstr>
      <vt:lpstr>nota_155</vt:lpstr>
      <vt:lpstr>nota_156</vt:lpstr>
      <vt:lpstr>AF_Bilans</vt:lpstr>
      <vt:lpstr>AF_RZiS_k</vt:lpstr>
      <vt:lpstr>AF_RZiS_p</vt:lpstr>
      <vt:lpstr>AF_Wskazniki_Bilans</vt:lpstr>
      <vt:lpstr>AF_Wskazniki_RZiS_k</vt:lpstr>
      <vt:lpstr>AF_Wskazniki_RZiS_p</vt:lpstr>
      <vt:lpstr>LEASINGI 3103</vt:lpstr>
      <vt:lpstr>Aktywa!Obszar_wydruku</vt:lpstr>
      <vt:lpstr>Przeplywy_mp!Obszar_wydruku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Jadwiga</dc:creator>
  <cp:lastModifiedBy>Basia</cp:lastModifiedBy>
  <cp:lastPrinted>2021-05-05T12:50:50Z</cp:lastPrinted>
  <dcterms:created xsi:type="dcterms:W3CDTF">2016-06-28T13:34:55Z</dcterms:created>
  <dcterms:modified xsi:type="dcterms:W3CDTF">2022-05-17T08:35:21Z</dcterms:modified>
</cp:coreProperties>
</file>